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6030" windowHeight="3690" tabRatio="845" activeTab="0"/>
  </bookViews>
  <sheets>
    <sheet name="中華電信中壢營業所" sheetId="1" r:id="rId1"/>
    <sheet name="統計" sheetId="2" r:id="rId2"/>
  </sheets>
  <definedNames/>
  <calcPr fullCalcOnLoad="1"/>
</workbook>
</file>

<file path=xl/sharedStrings.xml><?xml version="1.0" encoding="utf-8"?>
<sst xmlns="http://schemas.openxmlformats.org/spreadsheetml/2006/main" count="85" uniqueCount="81">
  <si>
    <r>
      <t>單件處理時間</t>
    </r>
    <r>
      <rPr>
        <sz val="10"/>
        <rFont val="Arial"/>
        <family val="2"/>
      </rPr>
      <t>(</t>
    </r>
    <r>
      <rPr>
        <sz val="10"/>
        <rFont val="細明體"/>
        <family val="3"/>
      </rPr>
      <t>分</t>
    </r>
    <r>
      <rPr>
        <sz val="10"/>
        <rFont val="Arial"/>
        <family val="2"/>
      </rPr>
      <t>)</t>
    </r>
  </si>
  <si>
    <t>預估未來每月人力(FTE)</t>
  </si>
  <si>
    <t>現況每月人力(FTE)</t>
  </si>
  <si>
    <t>每月可節省之人力(FTE)</t>
  </si>
  <si>
    <t>調查時間</t>
  </si>
  <si>
    <t>調查單位</t>
  </si>
  <si>
    <t>單位窗口</t>
  </si>
  <si>
    <t>基本參數</t>
  </si>
  <si>
    <t xml:space="preserve">                             業務種類
     項目</t>
  </si>
  <si>
    <t>未來可達成之益效</t>
  </si>
  <si>
    <t>每日工作時數(時)</t>
  </si>
  <si>
    <r>
      <t>每月工作總時間</t>
    </r>
    <r>
      <rPr>
        <sz val="10"/>
        <rFont val="Arial"/>
        <family val="2"/>
      </rPr>
      <t>(</t>
    </r>
    <r>
      <rPr>
        <sz val="10"/>
        <rFont val="細明體"/>
        <family val="3"/>
      </rPr>
      <t>分鐘</t>
    </r>
    <r>
      <rPr>
        <sz val="10"/>
        <rFont val="Arial"/>
        <family val="2"/>
      </rPr>
      <t>)</t>
    </r>
  </si>
  <si>
    <t>含管銷費</t>
  </si>
  <si>
    <t>備註</t>
  </si>
  <si>
    <t>請依照業務的特性，更新欄位為黃底的部分，其餘表格將會自行計算。</t>
  </si>
  <si>
    <t>單件處理時間改善率</t>
  </si>
  <si>
    <t>此為期望值</t>
  </si>
  <si>
    <r>
      <t>每年可節省之費用</t>
    </r>
    <r>
      <rPr>
        <sz val="10"/>
        <rFont val="Arial"/>
        <family val="2"/>
      </rPr>
      <t>(</t>
    </r>
    <r>
      <rPr>
        <sz val="10"/>
        <rFont val="細明體"/>
        <family val="3"/>
      </rPr>
      <t>元</t>
    </r>
    <r>
      <rPr>
        <sz val="10"/>
        <rFont val="Arial"/>
        <family val="2"/>
      </rPr>
      <t>)</t>
    </r>
  </si>
  <si>
    <t>單件平均耗紙量(頁)</t>
  </si>
  <si>
    <r>
      <t>每月可節省之人力費用</t>
    </r>
    <r>
      <rPr>
        <sz val="10"/>
        <rFont val="Arial"/>
        <family val="2"/>
      </rPr>
      <t>(</t>
    </r>
    <r>
      <rPr>
        <sz val="10"/>
        <rFont val="細明體"/>
        <family val="3"/>
      </rPr>
      <t>元</t>
    </r>
    <r>
      <rPr>
        <sz val="10"/>
        <rFont val="Arial"/>
        <family val="2"/>
      </rPr>
      <t>)</t>
    </r>
  </si>
  <si>
    <t>法金作業部</t>
  </si>
  <si>
    <t>紀利青</t>
  </si>
  <si>
    <t>每月工作天數(天)</t>
  </si>
  <si>
    <t>每人每月平均薪資</t>
  </si>
  <si>
    <t>每人每月管銷比例</t>
  </si>
  <si>
    <t>現況調查</t>
  </si>
  <si>
    <t>每日處理件數</t>
  </si>
  <si>
    <t>單件處理時間(分)</t>
  </si>
  <si>
    <r>
      <t>每月處理總時間</t>
    </r>
    <r>
      <rPr>
        <sz val="10"/>
        <rFont val="Arial"/>
        <family val="2"/>
      </rPr>
      <t>(</t>
    </r>
    <r>
      <rPr>
        <sz val="10"/>
        <rFont val="細明體"/>
        <family val="3"/>
      </rPr>
      <t>分</t>
    </r>
    <r>
      <rPr>
        <sz val="10"/>
        <rFont val="Arial"/>
        <family val="2"/>
      </rPr>
      <t>)</t>
    </r>
  </si>
  <si>
    <t>每月可節省耗紙費用(元)</t>
  </si>
  <si>
    <t>依現有之人力
每年可多完成之件數</t>
  </si>
  <si>
    <t>製表單位</t>
  </si>
  <si>
    <t>製表窗口</t>
  </si>
  <si>
    <t>製表時間</t>
  </si>
  <si>
    <t>每年總效益(元)</t>
  </si>
  <si>
    <t>參考效益</t>
  </si>
  <si>
    <t>金控專案辦公室</t>
  </si>
  <si>
    <t>程哲明</t>
  </si>
  <si>
    <t>效益評估表總表</t>
  </si>
  <si>
    <t>第一階段</t>
  </si>
  <si>
    <t>第二階段</t>
  </si>
  <si>
    <t>第三階段</t>
  </si>
  <si>
    <t>五年總成本</t>
  </si>
  <si>
    <t>總效益</t>
  </si>
  <si>
    <t>逐階段總效益</t>
  </si>
  <si>
    <t>第四年</t>
  </si>
  <si>
    <t>第五年</t>
  </si>
  <si>
    <t>五年維護成本</t>
  </si>
  <si>
    <t>第一年</t>
  </si>
  <si>
    <t>第二年</t>
  </si>
  <si>
    <t>第三年</t>
  </si>
  <si>
    <t>逐年效益衰退率</t>
  </si>
  <si>
    <t>每年維護成本比率</t>
  </si>
  <si>
    <t>每月人力預估</t>
  </si>
  <si>
    <t>每人每月管銷比例</t>
  </si>
  <si>
    <t>每人每月平均薪資</t>
  </si>
  <si>
    <t>成本小計</t>
  </si>
  <si>
    <t>建置月數</t>
  </si>
  <si>
    <t>系統建置成本</t>
  </si>
  <si>
    <t>每張影印費用</t>
  </si>
  <si>
    <t>每張紙張費用</t>
  </si>
  <si>
    <t>視該部門管銷比例</t>
  </si>
  <si>
    <t>業務1</t>
  </si>
  <si>
    <t>業務2</t>
  </si>
  <si>
    <t>業務3</t>
  </si>
  <si>
    <t>業務4</t>
  </si>
  <si>
    <t>業務5</t>
  </si>
  <si>
    <t>業務6</t>
  </si>
  <si>
    <t>1. 以FTE計算所節省的人力成本
2. 改善率的假設基礎為單件處理時間的20%
3. 紙類耗材所能節省之費用</t>
  </si>
  <si>
    <t>業務單位</t>
  </si>
  <si>
    <t>資訊單位</t>
  </si>
  <si>
    <t>專案管理</t>
  </si>
  <si>
    <t>管理階層</t>
  </si>
  <si>
    <t>中華電信中壢營業所</t>
  </si>
  <si>
    <t>業務系統改善專案效益評估表 (Sample Case)</t>
  </si>
  <si>
    <t>預估效率</t>
  </si>
  <si>
    <t>人力成本預估</t>
  </si>
  <si>
    <t>建置成本預估</t>
  </si>
  <si>
    <t>各業務效益評估</t>
  </si>
  <si>
    <t>逐年效益成長</t>
  </si>
  <si>
    <t>人力成本總計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</si>
</sst>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&quot;$&quot;#,##0.00"/>
    <numFmt numFmtId="189" formatCode="&quot;$&quot;#,##0"/>
    <numFmt numFmtId="190" formatCode="#,##0_ "/>
    <numFmt numFmtId="191" formatCode="m&quot;月&quot;d&quot;日&quot;"/>
    <numFmt numFmtId="192" formatCode="#,##0_);[Red]\(#,##0\)"/>
  </numFmts>
  <fonts count="70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  <font>
      <b/>
      <sz val="18"/>
      <color indexed="51"/>
      <name val="標楷體"/>
      <family val="4"/>
    </font>
    <font>
      <sz val="10"/>
      <name val="細明體"/>
      <family val="3"/>
    </font>
    <font>
      <b/>
      <sz val="10"/>
      <color indexed="10"/>
      <name val="細明體"/>
      <family val="3"/>
    </font>
    <font>
      <sz val="10"/>
      <name val="新細明體"/>
      <family val="1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62"/>
      <name val="細明體"/>
      <family val="3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0"/>
      <color indexed="20"/>
      <name val="細明體"/>
      <family val="3"/>
    </font>
    <font>
      <sz val="10"/>
      <color indexed="20"/>
      <name val="Arial"/>
      <family val="2"/>
    </font>
    <font>
      <b/>
      <sz val="10"/>
      <color indexed="9"/>
      <name val="細明體"/>
      <family val="3"/>
    </font>
    <font>
      <sz val="10"/>
      <color indexed="9"/>
      <name val="Arial"/>
      <family val="2"/>
    </font>
    <font>
      <sz val="10"/>
      <color indexed="10"/>
      <name val="細明體"/>
      <family val="3"/>
    </font>
    <font>
      <b/>
      <sz val="10"/>
      <color indexed="20"/>
      <name val="Arial"/>
      <family val="2"/>
    </font>
    <font>
      <sz val="8"/>
      <color indexed="8"/>
      <name val="新細明體"/>
      <family val="1"/>
    </font>
    <font>
      <sz val="5.5"/>
      <color indexed="8"/>
      <name val="新細明體"/>
      <family val="1"/>
    </font>
    <font>
      <b/>
      <sz val="12"/>
      <color indexed="9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6"/>
      <color indexed="10"/>
      <name val="Arial"/>
      <family val="2"/>
    </font>
    <font>
      <b/>
      <sz val="16"/>
      <color indexed="51"/>
      <name val="新細明體"/>
      <family val="1"/>
    </font>
    <font>
      <sz val="16"/>
      <name val="新細明體"/>
      <family val="1"/>
    </font>
    <font>
      <b/>
      <sz val="18"/>
      <color indexed="51"/>
      <name val="新細明體"/>
      <family val="1"/>
    </font>
    <font>
      <sz val="10"/>
      <color indexed="56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8"/>
      <color indexed="51"/>
      <name val="Calibri"/>
      <family val="1"/>
    </font>
    <font>
      <sz val="10"/>
      <name val="Calibri"/>
      <family val="1"/>
    </font>
    <font>
      <b/>
      <sz val="16"/>
      <color rgb="FFFF0000"/>
      <name val="Arial"/>
      <family val="2"/>
    </font>
    <font>
      <b/>
      <sz val="16"/>
      <color indexed="51"/>
      <name val="Calibri"/>
      <family val="1"/>
    </font>
    <font>
      <sz val="16"/>
      <name val="Calibri"/>
      <family val="1"/>
    </font>
    <font>
      <sz val="10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62"/>
      </right>
      <top style="thin">
        <color indexed="9"/>
      </top>
      <bottom style="thin">
        <color indexed="9"/>
      </bottom>
    </border>
    <border>
      <left style="medium">
        <color indexed="62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62"/>
      </right>
      <top style="thin">
        <color indexed="9"/>
      </top>
      <bottom style="thin">
        <color indexed="9"/>
      </bottom>
    </border>
    <border>
      <left style="medium">
        <color indexed="62"/>
      </left>
      <right style="thin">
        <color indexed="9"/>
      </right>
      <top style="thin">
        <color indexed="9"/>
      </top>
      <bottom style="medium">
        <color indexed="62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62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62"/>
      </bottom>
    </border>
    <border>
      <left style="thin">
        <color indexed="9"/>
      </left>
      <right style="medium">
        <color indexed="62"/>
      </right>
      <top style="thin">
        <color indexed="9"/>
      </top>
      <bottom style="medium">
        <color indexed="62"/>
      </bottom>
    </border>
    <border>
      <left style="medium">
        <color indexed="62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62"/>
      </right>
      <top>
        <color indexed="63"/>
      </top>
      <bottom style="thin">
        <color indexed="9"/>
      </bottom>
    </border>
    <border>
      <left style="medium">
        <color indexed="62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 diagonalDown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2"/>
      </diagonal>
    </border>
    <border>
      <left>
        <color indexed="63"/>
      </left>
      <right style="thin">
        <color indexed="62"/>
      </right>
      <top style="thin">
        <color indexed="62"/>
      </top>
      <bottom style="hair">
        <color indexed="62"/>
      </bottom>
    </border>
    <border>
      <left>
        <color indexed="63"/>
      </left>
      <right style="thin">
        <color indexed="62"/>
      </right>
      <top style="hair">
        <color indexed="62"/>
      </top>
      <bottom style="hair">
        <color indexed="62"/>
      </bottom>
    </border>
    <border>
      <left>
        <color indexed="63"/>
      </left>
      <right style="thin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thin">
        <color indexed="62"/>
      </right>
      <top style="hair">
        <color indexed="62"/>
      </top>
      <bottom style="thin">
        <color indexed="62"/>
      </bottom>
    </border>
    <border>
      <left style="thin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thin">
        <color indexed="62"/>
      </right>
      <top style="thin">
        <color indexed="62"/>
      </top>
      <bottom style="hair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62"/>
      </bottom>
    </border>
    <border>
      <left style="thin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thin">
        <color indexed="62"/>
      </right>
      <top style="hair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hair">
        <color indexed="62"/>
      </right>
      <top>
        <color indexed="63"/>
      </top>
      <bottom style="thin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thin">
        <color indexed="62"/>
      </bottom>
    </border>
    <border>
      <left style="hair">
        <color indexed="62"/>
      </left>
      <right style="thin">
        <color indexed="62"/>
      </right>
      <top>
        <color indexed="63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0" xfId="0" applyBorder="1" applyAlignment="1">
      <alignment horizontal="left" vertical="center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1" fillId="0" borderId="29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29" xfId="0" applyBorder="1" applyAlignment="1">
      <alignment horizontal="left" vertical="top" wrapText="1"/>
    </xf>
    <xf numFmtId="0" fontId="0" fillId="0" borderId="29" xfId="0" applyBorder="1" applyAlignment="1">
      <alignment horizontal="left" vertical="center" wrapText="1"/>
    </xf>
    <xf numFmtId="189" fontId="0" fillId="0" borderId="30" xfId="0" applyNumberFormat="1" applyBorder="1" applyAlignment="1">
      <alignment horizontal="center" vertical="top" wrapText="1"/>
    </xf>
    <xf numFmtId="190" fontId="0" fillId="0" borderId="31" xfId="0" applyNumberForma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0" fillId="0" borderId="30" xfId="0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12" fillId="0" borderId="33" xfId="0" applyFont="1" applyBorder="1" applyAlignment="1" applyProtection="1">
      <alignment horizontal="left" vertical="top" wrapText="1"/>
      <protection locked="0"/>
    </xf>
    <xf numFmtId="0" fontId="13" fillId="0" borderId="34" xfId="0" applyFont="1" applyBorder="1" applyAlignment="1" applyProtection="1">
      <alignment horizontal="left" vertical="top" wrapText="1"/>
      <protection locked="0"/>
    </xf>
    <xf numFmtId="0" fontId="12" fillId="0" borderId="35" xfId="0" applyFont="1" applyBorder="1" applyAlignment="1" applyProtection="1">
      <alignment horizontal="left" vertical="top" wrapText="1"/>
      <protection locked="0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13" fillId="0" borderId="33" xfId="0" applyFont="1" applyBorder="1" applyAlignment="1" applyProtection="1">
      <alignment horizontal="left" vertical="top" wrapText="1"/>
      <protection locked="0"/>
    </xf>
    <xf numFmtId="0" fontId="13" fillId="0" borderId="35" xfId="0" applyFont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center" vertical="top" wrapText="1"/>
      <protection locked="0"/>
    </xf>
    <xf numFmtId="0" fontId="0" fillId="0" borderId="36" xfId="0" applyFont="1" applyFill="1" applyBorder="1" applyAlignment="1" applyProtection="1">
      <alignment horizontal="center" vertical="top" wrapText="1"/>
      <protection locked="0"/>
    </xf>
    <xf numFmtId="0" fontId="0" fillId="0" borderId="37" xfId="0" applyFont="1" applyFill="1" applyBorder="1" applyAlignment="1" applyProtection="1">
      <alignment horizontal="center" vertical="top" wrapText="1"/>
      <protection locked="0"/>
    </xf>
    <xf numFmtId="189" fontId="0" fillId="0" borderId="36" xfId="0" applyNumberFormat="1" applyBorder="1" applyAlignment="1">
      <alignment horizontal="center" vertical="top" wrapText="1"/>
    </xf>
    <xf numFmtId="189" fontId="0" fillId="0" borderId="37" xfId="0" applyNumberFormat="1" applyBorder="1" applyAlignment="1">
      <alignment horizontal="center" vertical="top" wrapText="1"/>
    </xf>
    <xf numFmtId="190" fontId="0" fillId="0" borderId="38" xfId="0" applyNumberFormat="1" applyBorder="1" applyAlignment="1">
      <alignment horizontal="center" vertical="center" wrapText="1"/>
    </xf>
    <xf numFmtId="190" fontId="0" fillId="0" borderId="39" xfId="0" applyNumberFormat="1" applyBorder="1" applyAlignment="1">
      <alignment horizontal="center" vertical="center" wrapText="1"/>
    </xf>
    <xf numFmtId="188" fontId="0" fillId="0" borderId="40" xfId="0" applyNumberFormat="1" applyFont="1" applyBorder="1" applyAlignment="1">
      <alignment horizontal="center" vertical="top" wrapText="1"/>
    </xf>
    <xf numFmtId="188" fontId="0" fillId="0" borderId="41" xfId="0" applyNumberFormat="1" applyFont="1" applyBorder="1" applyAlignment="1">
      <alignment horizontal="center" vertical="top" wrapText="1"/>
    </xf>
    <xf numFmtId="188" fontId="0" fillId="0" borderId="42" xfId="0" applyNumberFormat="1" applyFont="1" applyBorder="1" applyAlignment="1">
      <alignment horizontal="center" vertical="top" wrapText="1"/>
    </xf>
    <xf numFmtId="0" fontId="12" fillId="0" borderId="43" xfId="0" applyFont="1" applyBorder="1" applyAlignment="1" applyProtection="1">
      <alignment horizontal="left" vertical="top" wrapText="1"/>
      <protection locked="0"/>
    </xf>
    <xf numFmtId="0" fontId="13" fillId="0" borderId="44" xfId="0" applyFont="1" applyBorder="1" applyAlignment="1" applyProtection="1">
      <alignment horizontal="left" vertical="top" wrapText="1"/>
      <protection locked="0"/>
    </xf>
    <xf numFmtId="0" fontId="13" fillId="0" borderId="45" xfId="0" applyFont="1" applyBorder="1" applyAlignment="1" applyProtection="1">
      <alignment horizontal="left" vertical="top" wrapText="1"/>
      <protection locked="0"/>
    </xf>
    <xf numFmtId="0" fontId="12" fillId="0" borderId="44" xfId="0" applyFont="1" applyBorder="1" applyAlignment="1" applyProtection="1">
      <alignment horizontal="left" vertical="top" wrapText="1"/>
      <protection locked="0"/>
    </xf>
    <xf numFmtId="0" fontId="0" fillId="0" borderId="43" xfId="0" applyFont="1" applyBorder="1" applyAlignment="1">
      <alignment vertical="top" wrapText="1"/>
    </xf>
    <xf numFmtId="189" fontId="12" fillId="0" borderId="44" xfId="0" applyNumberFormat="1" applyFont="1" applyBorder="1" applyAlignment="1" applyProtection="1">
      <alignment horizontal="left" vertical="top" wrapText="1"/>
      <protection locked="0"/>
    </xf>
    <xf numFmtId="0" fontId="6" fillId="33" borderId="13" xfId="0" applyFont="1" applyFill="1" applyBorder="1" applyAlignment="1">
      <alignment horizontal="left" vertical="center" wrapText="1"/>
    </xf>
    <xf numFmtId="0" fontId="12" fillId="0" borderId="45" xfId="0" applyFont="1" applyBorder="1" applyAlignment="1" applyProtection="1">
      <alignment horizontal="left" vertical="center" wrapText="1"/>
      <protection locked="0"/>
    </xf>
    <xf numFmtId="177" fontId="0" fillId="34" borderId="40" xfId="0" applyNumberFormat="1" applyFont="1" applyFill="1" applyBorder="1" applyAlignment="1" applyProtection="1">
      <alignment horizontal="right" vertical="top" wrapText="1"/>
      <protection locked="0"/>
    </xf>
    <xf numFmtId="177" fontId="0" fillId="0" borderId="41" xfId="0" applyNumberFormat="1" applyFont="1" applyFill="1" applyBorder="1" applyAlignment="1" applyProtection="1">
      <alignment horizontal="right" vertical="top" wrapText="1"/>
      <protection locked="0"/>
    </xf>
    <xf numFmtId="177" fontId="0" fillId="0" borderId="42" xfId="0" applyNumberFormat="1" applyFont="1" applyFill="1" applyBorder="1" applyAlignment="1" applyProtection="1">
      <alignment horizontal="right" vertical="top" wrapText="1"/>
      <protection locked="0"/>
    </xf>
    <xf numFmtId="177" fontId="8" fillId="0" borderId="43" xfId="0" applyNumberFormat="1" applyFont="1" applyBorder="1" applyAlignment="1" applyProtection="1">
      <alignment horizontal="right" vertical="top" wrapText="1"/>
      <protection locked="0"/>
    </xf>
    <xf numFmtId="177" fontId="0" fillId="34" borderId="30" xfId="0" applyNumberFormat="1" applyFont="1" applyFill="1" applyBorder="1" applyAlignment="1" applyProtection="1">
      <alignment horizontal="right" vertical="top" wrapText="1"/>
      <protection locked="0"/>
    </xf>
    <xf numFmtId="177" fontId="0" fillId="0" borderId="36" xfId="0" applyNumberFormat="1" applyFont="1" applyFill="1" applyBorder="1" applyAlignment="1" applyProtection="1">
      <alignment horizontal="right" vertical="top" wrapText="1"/>
      <protection locked="0"/>
    </xf>
    <xf numFmtId="177" fontId="0" fillId="0" borderId="37" xfId="0" applyNumberFormat="1" applyFont="1" applyFill="1" applyBorder="1" applyAlignment="1" applyProtection="1">
      <alignment horizontal="right" vertical="top" wrapText="1"/>
      <protection locked="0"/>
    </xf>
    <xf numFmtId="177" fontId="0" fillId="0" borderId="37" xfId="0" applyNumberFormat="1" applyFont="1" applyBorder="1" applyAlignment="1">
      <alignment horizontal="right" vertical="top" wrapText="1"/>
    </xf>
    <xf numFmtId="177" fontId="8" fillId="0" borderId="13" xfId="0" applyNumberFormat="1" applyFont="1" applyFill="1" applyBorder="1" applyAlignment="1" applyProtection="1">
      <alignment horizontal="right" vertical="top" wrapText="1"/>
      <protection locked="0"/>
    </xf>
    <xf numFmtId="189" fontId="0" fillId="0" borderId="44" xfId="0" applyNumberFormat="1" applyBorder="1" applyAlignment="1">
      <alignment horizontal="center" vertical="top" wrapText="1"/>
    </xf>
    <xf numFmtId="9" fontId="8" fillId="35" borderId="43" xfId="0" applyNumberFormat="1" applyFont="1" applyFill="1" applyBorder="1" applyAlignment="1" applyProtection="1">
      <alignment horizontal="center" vertical="top" wrapText="1"/>
      <protection locked="0"/>
    </xf>
    <xf numFmtId="189" fontId="17" fillId="0" borderId="45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9" fontId="8" fillId="35" borderId="43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44" xfId="0" applyNumberFormat="1" applyFont="1" applyFill="1" applyBorder="1" applyAlignment="1" applyProtection="1">
      <alignment horizontal="center" vertical="center" wrapText="1"/>
      <protection locked="0"/>
    </xf>
    <xf numFmtId="177" fontId="17" fillId="0" borderId="45" xfId="0" applyNumberFormat="1" applyFont="1" applyBorder="1" applyAlignment="1">
      <alignment horizontal="center" vertical="center" wrapText="1"/>
    </xf>
    <xf numFmtId="187" fontId="62" fillId="0" borderId="30" xfId="0" applyNumberFormat="1" applyFont="1" applyBorder="1" applyAlignment="1">
      <alignment horizontal="center" vertical="top" wrapText="1"/>
    </xf>
    <xf numFmtId="187" fontId="62" fillId="0" borderId="36" xfId="0" applyNumberFormat="1" applyFont="1" applyBorder="1" applyAlignment="1">
      <alignment horizontal="center" vertical="top" wrapText="1"/>
    </xf>
    <xf numFmtId="187" fontId="62" fillId="0" borderId="37" xfId="0" applyNumberFormat="1" applyFont="1" applyBorder="1" applyAlignment="1">
      <alignment horizontal="center" vertical="top" wrapText="1"/>
    </xf>
    <xf numFmtId="187" fontId="62" fillId="0" borderId="31" xfId="0" applyNumberFormat="1" applyFont="1" applyBorder="1" applyAlignment="1">
      <alignment horizontal="center" vertical="top" wrapText="1"/>
    </xf>
    <xf numFmtId="187" fontId="62" fillId="0" borderId="38" xfId="0" applyNumberFormat="1" applyFont="1" applyBorder="1" applyAlignment="1">
      <alignment horizontal="center" vertical="top" wrapText="1"/>
    </xf>
    <xf numFmtId="9" fontId="63" fillId="35" borderId="40" xfId="0" applyNumberFormat="1" applyFont="1" applyFill="1" applyBorder="1" applyAlignment="1" applyProtection="1">
      <alignment horizontal="center" vertical="top" wrapText="1"/>
      <protection locked="0"/>
    </xf>
    <xf numFmtId="0" fontId="63" fillId="35" borderId="40" xfId="0" applyFont="1" applyFill="1" applyBorder="1" applyAlignment="1" applyProtection="1">
      <alignment horizontal="center" vertical="top" wrapText="1"/>
      <protection locked="0"/>
    </xf>
    <xf numFmtId="0" fontId="63" fillId="35" borderId="41" xfId="0" applyFont="1" applyFill="1" applyBorder="1" applyAlignment="1" applyProtection="1">
      <alignment horizontal="center" vertical="top" wrapText="1"/>
      <protection locked="0"/>
    </xf>
    <xf numFmtId="0" fontId="63" fillId="35" borderId="42" xfId="0" applyFont="1" applyFill="1" applyBorder="1" applyAlignment="1" applyProtection="1">
      <alignment horizontal="center" vertical="top" wrapText="1"/>
      <protection locked="0"/>
    </xf>
    <xf numFmtId="0" fontId="63" fillId="35" borderId="30" xfId="0" applyFont="1" applyFill="1" applyBorder="1" applyAlignment="1" applyProtection="1">
      <alignment horizontal="center" vertical="top" wrapText="1"/>
      <protection locked="0"/>
    </xf>
    <xf numFmtId="0" fontId="63" fillId="35" borderId="36" xfId="0" applyFont="1" applyFill="1" applyBorder="1" applyAlignment="1" applyProtection="1">
      <alignment horizontal="center" vertical="top" wrapText="1"/>
      <protection locked="0"/>
    </xf>
    <xf numFmtId="0" fontId="63" fillId="35" borderId="37" xfId="0" applyFont="1" applyFill="1" applyBorder="1" applyAlignment="1" applyProtection="1">
      <alignment horizontal="center" vertical="top" wrapText="1"/>
      <protection locked="0"/>
    </xf>
    <xf numFmtId="0" fontId="63" fillId="35" borderId="30" xfId="0" applyFont="1" applyFill="1" applyBorder="1" applyAlignment="1">
      <alignment horizontal="center" vertical="top" wrapText="1"/>
    </xf>
    <xf numFmtId="0" fontId="63" fillId="35" borderId="36" xfId="0" applyFont="1" applyFill="1" applyBorder="1" applyAlignment="1">
      <alignment horizontal="center" vertical="top" wrapText="1"/>
    </xf>
    <xf numFmtId="0" fontId="63" fillId="35" borderId="37" xfId="0" applyFont="1" applyFill="1" applyBorder="1" applyAlignment="1">
      <alignment horizontal="center" vertical="top" wrapText="1"/>
    </xf>
    <xf numFmtId="0" fontId="63" fillId="0" borderId="31" xfId="0" applyFont="1" applyBorder="1" applyAlignment="1" applyProtection="1">
      <alignment horizontal="center" vertical="top" wrapText="1"/>
      <protection locked="0"/>
    </xf>
    <xf numFmtId="0" fontId="63" fillId="0" borderId="38" xfId="0" applyFont="1" applyBorder="1" applyAlignment="1" applyProtection="1">
      <alignment horizontal="center" vertical="top" wrapText="1"/>
      <protection locked="0"/>
    </xf>
    <xf numFmtId="0" fontId="63" fillId="0" borderId="39" xfId="0" applyFont="1" applyBorder="1" applyAlignment="1" applyProtection="1">
      <alignment horizontal="center" vertical="top" wrapText="1"/>
      <protection locked="0"/>
    </xf>
    <xf numFmtId="9" fontId="63" fillId="35" borderId="41" xfId="0" applyNumberFormat="1" applyFont="1" applyFill="1" applyBorder="1" applyAlignment="1" applyProtection="1">
      <alignment horizontal="center" vertical="top" wrapText="1"/>
      <protection locked="0"/>
    </xf>
    <xf numFmtId="9" fontId="63" fillId="35" borderId="42" xfId="0" applyNumberFormat="1" applyFont="1" applyFill="1" applyBorder="1" applyAlignment="1" applyProtection="1">
      <alignment horizontal="center" vertical="top" wrapText="1"/>
      <protection locked="0"/>
    </xf>
    <xf numFmtId="187" fontId="62" fillId="0" borderId="39" xfId="0" applyNumberFormat="1" applyFont="1" applyBorder="1" applyAlignment="1">
      <alignment horizontal="center" vertical="top" wrapText="1"/>
    </xf>
    <xf numFmtId="187" fontId="4" fillId="0" borderId="10" xfId="0" applyNumberFormat="1" applyFont="1" applyBorder="1" applyAlignment="1">
      <alignment horizontal="left" vertical="top" wrapText="1"/>
    </xf>
    <xf numFmtId="177" fontId="20" fillId="36" borderId="44" xfId="0" applyNumberFormat="1" applyFont="1" applyFill="1" applyBorder="1" applyAlignment="1" applyProtection="1">
      <alignment horizontal="center" vertical="center" wrapText="1"/>
      <protection locked="0"/>
    </xf>
    <xf numFmtId="177" fontId="20" fillId="36" borderId="13" xfId="0" applyNumberFormat="1" applyFont="1" applyFill="1" applyBorder="1" applyAlignment="1" applyProtection="1">
      <alignment horizontal="right" vertical="top" wrapText="1"/>
      <protection locked="0"/>
    </xf>
    <xf numFmtId="188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77" fontId="0" fillId="0" borderId="30" xfId="0" applyNumberFormat="1" applyFont="1" applyFill="1" applyBorder="1" applyAlignment="1">
      <alignment horizontal="right" vertical="top" wrapText="1"/>
    </xf>
    <xf numFmtId="177" fontId="0" fillId="34" borderId="36" xfId="0" applyNumberFormat="1" applyFont="1" applyFill="1" applyBorder="1" applyAlignment="1" applyProtection="1">
      <alignment horizontal="right" vertical="top" wrapText="1"/>
      <protection locked="0"/>
    </xf>
    <xf numFmtId="177" fontId="0" fillId="0" borderId="31" xfId="0" applyNumberFormat="1" applyFont="1" applyFill="1" applyBorder="1" applyAlignment="1">
      <alignment horizontal="right" vertical="top" wrapText="1"/>
    </xf>
    <xf numFmtId="177" fontId="0" fillId="0" borderId="38" xfId="0" applyNumberFormat="1" applyFont="1" applyFill="1" applyBorder="1" applyAlignment="1">
      <alignment horizontal="right" vertical="top" wrapText="1"/>
    </xf>
    <xf numFmtId="177" fontId="0" fillId="34" borderId="39" xfId="0" applyNumberFormat="1" applyFont="1" applyFill="1" applyBorder="1" applyAlignment="1" applyProtection="1">
      <alignment horizontal="right" vertical="top" wrapText="1"/>
      <protection locked="0"/>
    </xf>
    <xf numFmtId="0" fontId="64" fillId="37" borderId="46" xfId="0" applyFont="1" applyFill="1" applyBorder="1" applyAlignment="1">
      <alignment horizontal="center" vertical="center" wrapText="1"/>
    </xf>
    <xf numFmtId="0" fontId="65" fillId="0" borderId="47" xfId="0" applyFont="1" applyBorder="1" applyAlignment="1">
      <alignment horizontal="center"/>
    </xf>
    <xf numFmtId="0" fontId="65" fillId="0" borderId="48" xfId="0" applyFont="1" applyBorder="1" applyAlignment="1">
      <alignment horizontal="center"/>
    </xf>
    <xf numFmtId="0" fontId="9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14" fontId="4" fillId="33" borderId="43" xfId="0" applyNumberFormat="1" applyFont="1" applyFill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3" fillId="0" borderId="49" xfId="0" applyFont="1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14" fillId="38" borderId="52" xfId="0" applyFont="1" applyFill="1" applyBorder="1" applyAlignment="1">
      <alignment horizontal="left" vertical="center" wrapText="1"/>
    </xf>
    <xf numFmtId="0" fontId="15" fillId="38" borderId="53" xfId="0" applyFont="1" applyFill="1" applyBorder="1" applyAlignment="1">
      <alignment horizontal="left" vertical="center" wrapText="1"/>
    </xf>
    <xf numFmtId="0" fontId="15" fillId="38" borderId="54" xfId="0" applyFont="1" applyFill="1" applyBorder="1" applyAlignment="1">
      <alignment horizontal="left" vertical="center" wrapText="1"/>
    </xf>
    <xf numFmtId="189" fontId="66" fillId="33" borderId="30" xfId="0" applyNumberFormat="1" applyFont="1" applyFill="1" applyBorder="1" applyAlignment="1">
      <alignment horizontal="center" vertical="top" wrapText="1"/>
    </xf>
    <xf numFmtId="0" fontId="66" fillId="33" borderId="36" xfId="0" applyFont="1" applyFill="1" applyBorder="1" applyAlignment="1">
      <alignment horizontal="center" vertical="top" wrapText="1"/>
    </xf>
    <xf numFmtId="0" fontId="66" fillId="33" borderId="37" xfId="0" applyFont="1" applyFill="1" applyBorder="1" applyAlignment="1">
      <alignment horizontal="center" vertical="top" wrapText="1"/>
    </xf>
    <xf numFmtId="0" fontId="16" fillId="0" borderId="52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67" fillId="37" borderId="46" xfId="0" applyFont="1" applyFill="1" applyBorder="1" applyAlignment="1">
      <alignment horizontal="center" vertical="center" wrapText="1"/>
    </xf>
    <xf numFmtId="0" fontId="68" fillId="37" borderId="47" xfId="0" applyFont="1" applyFill="1" applyBorder="1" applyAlignment="1">
      <alignment horizontal="center"/>
    </xf>
    <xf numFmtId="0" fontId="68" fillId="37" borderId="48" xfId="0" applyFont="1" applyFill="1" applyBorder="1" applyAlignment="1">
      <alignment horizontal="center"/>
    </xf>
    <xf numFmtId="9" fontId="8" fillId="0" borderId="55" xfId="0" applyNumberFormat="1" applyFont="1" applyFill="1" applyBorder="1" applyAlignment="1" applyProtection="1">
      <alignment horizontal="center" vertical="top" wrapText="1"/>
      <protection locked="0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43" xfId="0" applyFont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69" fillId="35" borderId="30" xfId="0" applyFont="1" applyFill="1" applyBorder="1" applyAlignment="1" applyProtection="1">
      <alignment horizontal="center" vertical="top" wrapText="1"/>
      <protection locked="0"/>
    </xf>
    <xf numFmtId="189" fontId="69" fillId="35" borderId="30" xfId="0" applyNumberFormat="1" applyFont="1" applyFill="1" applyBorder="1" applyAlignment="1" applyProtection="1">
      <alignment horizontal="center" vertical="top" wrapText="1"/>
      <protection locked="0"/>
    </xf>
    <xf numFmtId="189" fontId="20" fillId="36" borderId="62" xfId="0" applyNumberFormat="1" applyFont="1" applyFill="1" applyBorder="1" applyAlignment="1">
      <alignment horizontal="center" vertical="top" wrapText="1"/>
    </xf>
    <xf numFmtId="189" fontId="20" fillId="36" borderId="63" xfId="0" applyNumberFormat="1" applyFont="1" applyFill="1" applyBorder="1" applyAlignment="1">
      <alignment horizontal="center" vertical="top" wrapText="1"/>
    </xf>
    <xf numFmtId="189" fontId="20" fillId="36" borderId="64" xfId="0" applyNumberFormat="1" applyFont="1" applyFill="1" applyBorder="1" applyAlignment="1">
      <alignment horizontal="center" vertical="top" wrapText="1"/>
    </xf>
    <xf numFmtId="0" fontId="69" fillId="35" borderId="40" xfId="0" applyFont="1" applyFill="1" applyBorder="1" applyAlignment="1" applyProtection="1">
      <alignment horizontal="center" vertical="top" wrapText="1"/>
      <protection locked="0"/>
    </xf>
    <xf numFmtId="0" fontId="69" fillId="35" borderId="41" xfId="0" applyFont="1" applyFill="1" applyBorder="1" applyAlignment="1" applyProtection="1">
      <alignment horizontal="center" vertical="top" wrapText="1"/>
      <protection locked="0"/>
    </xf>
    <xf numFmtId="0" fontId="69" fillId="35" borderId="42" xfId="0" applyFont="1" applyFill="1" applyBorder="1" applyAlignment="1" applyProtection="1">
      <alignment horizontal="center" vertical="top" wrapText="1"/>
      <protection locked="0"/>
    </xf>
    <xf numFmtId="189" fontId="69" fillId="35" borderId="36" xfId="0" applyNumberFormat="1" applyFont="1" applyFill="1" applyBorder="1" applyAlignment="1" applyProtection="1">
      <alignment horizontal="center" vertical="top" wrapText="1"/>
      <protection locked="0"/>
    </xf>
    <xf numFmtId="189" fontId="69" fillId="35" borderId="37" xfId="0" applyNumberFormat="1" applyFont="1" applyFill="1" applyBorder="1" applyAlignment="1" applyProtection="1">
      <alignment horizontal="center" vertical="top" wrapText="1"/>
      <protection locked="0"/>
    </xf>
    <xf numFmtId="0" fontId="69" fillId="35" borderId="36" xfId="0" applyFont="1" applyFill="1" applyBorder="1" applyAlignment="1" applyProtection="1">
      <alignment horizontal="center" vertical="top" wrapText="1"/>
      <protection locked="0"/>
    </xf>
    <xf numFmtId="0" fontId="69" fillId="35" borderId="37" xfId="0" applyFont="1" applyFill="1" applyBorder="1" applyAlignment="1" applyProtection="1">
      <alignment horizontal="center" vertical="top" wrapText="1"/>
      <protection locked="0"/>
    </xf>
    <xf numFmtId="189" fontId="8" fillId="0" borderId="31" xfId="0" applyNumberFormat="1" applyFont="1" applyBorder="1" applyAlignment="1">
      <alignment horizontal="center" vertical="top" wrapText="1"/>
    </xf>
    <xf numFmtId="189" fontId="8" fillId="0" borderId="38" xfId="0" applyNumberFormat="1" applyFont="1" applyBorder="1" applyAlignment="1">
      <alignment horizontal="center" vertical="top" wrapText="1"/>
    </xf>
    <xf numFmtId="189" fontId="8" fillId="0" borderId="39" xfId="0" applyNumberFormat="1" applyFont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85"/>
          <c:w val="0.9305"/>
          <c:h val="0.8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'統計'!$C$21:$C$25</c:f>
              <c:strCache/>
            </c:strRef>
          </c:cat>
          <c:val>
            <c:numRef>
              <c:f>'統計'!$D$21:$D$25</c:f>
              <c:numCache/>
            </c:numRef>
          </c:val>
          <c:smooth val="1"/>
        </c:ser>
        <c:marker val="1"/>
        <c:axId val="42939842"/>
        <c:axId val="50914259"/>
      </c:lineChart>
      <c:catAx>
        <c:axId val="42939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14259"/>
        <c:crosses val="autoZero"/>
        <c:auto val="1"/>
        <c:lblOffset val="100"/>
        <c:tickLblSkip val="1"/>
        <c:noMultiLvlLbl val="0"/>
      </c:catAx>
      <c:valAx>
        <c:axId val="50914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42939842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"/>
          <c:w val="0.997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'統計'!$C$29:$C$31</c:f>
              <c:strCache/>
            </c:strRef>
          </c:cat>
          <c:val>
            <c:numRef>
              <c:f>'統計'!$D$29:$D$31</c:f>
              <c:numCache/>
            </c:numRef>
          </c:val>
        </c:ser>
        <c:axId val="55575148"/>
        <c:axId val="30414285"/>
      </c:barChart>
      <c:catAx>
        <c:axId val="55575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14285"/>
        <c:crosses val="autoZero"/>
        <c:auto val="1"/>
        <c:lblOffset val="100"/>
        <c:tickLblSkip val="1"/>
        <c:noMultiLvlLbl val="0"/>
      </c:catAx>
      <c:valAx>
        <c:axId val="30414285"/>
        <c:scaling>
          <c:orientation val="minMax"/>
        </c:scaling>
        <c:axPos val="l"/>
        <c:delete val="1"/>
        <c:majorTickMark val="out"/>
        <c:minorTickMark val="none"/>
        <c:tickLblPos val="nextTo"/>
        <c:crossAx val="555751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18</xdr:row>
      <xdr:rowOff>76200</xdr:rowOff>
    </xdr:from>
    <xdr:to>
      <xdr:col>8</xdr:col>
      <xdr:colOff>19050</xdr:colOff>
      <xdr:row>26</xdr:row>
      <xdr:rowOff>38100</xdr:rowOff>
    </xdr:to>
    <xdr:graphicFrame>
      <xdr:nvGraphicFramePr>
        <xdr:cNvPr id="1" name="Chart 3"/>
        <xdr:cNvGraphicFramePr/>
      </xdr:nvGraphicFramePr>
      <xdr:xfrm>
        <a:off x="2428875" y="2657475"/>
        <a:ext cx="3067050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27</xdr:row>
      <xdr:rowOff>0</xdr:rowOff>
    </xdr:from>
    <xdr:to>
      <xdr:col>6</xdr:col>
      <xdr:colOff>1076325</xdr:colOff>
      <xdr:row>31</xdr:row>
      <xdr:rowOff>57150</xdr:rowOff>
    </xdr:to>
    <xdr:graphicFrame>
      <xdr:nvGraphicFramePr>
        <xdr:cNvPr id="2" name="Chart 7"/>
        <xdr:cNvGraphicFramePr/>
      </xdr:nvGraphicFramePr>
      <xdr:xfrm>
        <a:off x="2543175" y="4133850"/>
        <a:ext cx="283845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="90" zoomScaleNormal="90" zoomScalePageLayoutView="0" workbookViewId="0" topLeftCell="A1">
      <selection activeCell="B4" sqref="B4"/>
    </sheetView>
  </sheetViews>
  <sheetFormatPr defaultColWidth="9.140625" defaultRowHeight="12.75"/>
  <cols>
    <col min="1" max="1" width="2.00390625" style="3" customWidth="1"/>
    <col min="2" max="2" width="1.1484375" style="3" customWidth="1"/>
    <col min="3" max="3" width="24.57421875" style="3" customWidth="1"/>
    <col min="4" max="9" width="15.00390625" style="4" customWidth="1"/>
    <col min="10" max="10" width="16.8515625" style="3" customWidth="1"/>
    <col min="11" max="11" width="1.1484375" style="3" customWidth="1"/>
    <col min="12" max="12" width="12.8515625" style="3" bestFit="1" customWidth="1"/>
    <col min="13" max="16384" width="9.140625" style="3" customWidth="1"/>
  </cols>
  <sheetData>
    <row r="1" spans="2:11" ht="9.75" customHeight="1" thickBot="1">
      <c r="B1" s="28"/>
      <c r="C1" s="28"/>
      <c r="D1" s="29"/>
      <c r="E1" s="29"/>
      <c r="F1" s="29"/>
      <c r="G1" s="29"/>
      <c r="H1" s="29"/>
      <c r="I1" s="29"/>
      <c r="J1" s="28"/>
      <c r="K1" s="30"/>
    </row>
    <row r="2" spans="1:12" s="1" customFormat="1" ht="26.25" customHeight="1" thickBot="1">
      <c r="A2" s="22"/>
      <c r="B2" s="132" t="s">
        <v>74</v>
      </c>
      <c r="C2" s="133"/>
      <c r="D2" s="133"/>
      <c r="E2" s="133"/>
      <c r="F2" s="133"/>
      <c r="G2" s="133"/>
      <c r="H2" s="133"/>
      <c r="I2" s="133"/>
      <c r="J2" s="133"/>
      <c r="K2" s="134"/>
      <c r="L2" s="8"/>
    </row>
    <row r="3" spans="1:12" s="1" customFormat="1" ht="23.25" customHeight="1">
      <c r="A3" s="22"/>
      <c r="B3" s="159" t="s">
        <v>73</v>
      </c>
      <c r="C3" s="160"/>
      <c r="D3" s="160"/>
      <c r="E3" s="160"/>
      <c r="F3" s="160"/>
      <c r="G3" s="160"/>
      <c r="H3" s="160"/>
      <c r="I3" s="160"/>
      <c r="J3" s="160"/>
      <c r="K3" s="161"/>
      <c r="L3" s="8"/>
    </row>
    <row r="4" spans="1:12" s="1" customFormat="1" ht="10.5" customHeight="1">
      <c r="A4" s="22"/>
      <c r="B4" s="43"/>
      <c r="C4" s="147"/>
      <c r="D4" s="148"/>
      <c r="E4" s="148"/>
      <c r="F4" s="148"/>
      <c r="G4" s="148"/>
      <c r="H4" s="148"/>
      <c r="I4" s="148"/>
      <c r="J4" s="149"/>
      <c r="K4" s="44"/>
      <c r="L4" s="8"/>
    </row>
    <row r="5" spans="1:12" s="2" customFormat="1" ht="14.25" hidden="1">
      <c r="A5" s="23"/>
      <c r="B5" s="45"/>
      <c r="C5" s="46" t="s">
        <v>4</v>
      </c>
      <c r="D5" s="141">
        <v>38824</v>
      </c>
      <c r="E5" s="141"/>
      <c r="F5" s="141"/>
      <c r="G5" s="141"/>
      <c r="H5" s="141"/>
      <c r="I5" s="141"/>
      <c r="J5" s="142"/>
      <c r="K5" s="31"/>
      <c r="L5" s="9"/>
    </row>
    <row r="6" spans="1:12" s="2" customFormat="1" ht="14.25" hidden="1">
      <c r="A6" s="23"/>
      <c r="B6" s="45"/>
      <c r="C6" s="46" t="s">
        <v>5</v>
      </c>
      <c r="D6" s="143" t="s">
        <v>20</v>
      </c>
      <c r="E6" s="143"/>
      <c r="F6" s="143"/>
      <c r="G6" s="143"/>
      <c r="H6" s="143"/>
      <c r="I6" s="143"/>
      <c r="J6" s="144"/>
      <c r="K6" s="31"/>
      <c r="L6" s="9"/>
    </row>
    <row r="7" spans="1:12" s="2" customFormat="1" ht="14.25" hidden="1">
      <c r="A7" s="23"/>
      <c r="B7" s="45"/>
      <c r="C7" s="46" t="s">
        <v>6</v>
      </c>
      <c r="D7" s="145" t="s">
        <v>21</v>
      </c>
      <c r="E7" s="145"/>
      <c r="F7" s="145"/>
      <c r="G7" s="145"/>
      <c r="H7" s="145"/>
      <c r="I7" s="145"/>
      <c r="J7" s="146"/>
      <c r="K7" s="31"/>
      <c r="L7" s="9"/>
    </row>
    <row r="8" spans="1:12" ht="12.75" hidden="1">
      <c r="A8" s="24"/>
      <c r="B8" s="32"/>
      <c r="C8" s="21"/>
      <c r="D8" s="16"/>
      <c r="E8" s="16"/>
      <c r="F8" s="16"/>
      <c r="G8" s="16"/>
      <c r="H8" s="16"/>
      <c r="I8" s="16"/>
      <c r="J8" s="15"/>
      <c r="K8" s="33"/>
      <c r="L8" s="20"/>
    </row>
    <row r="9" spans="1:12" s="5" customFormat="1" ht="28.5">
      <c r="A9" s="25"/>
      <c r="B9" s="55"/>
      <c r="C9" s="56" t="s">
        <v>8</v>
      </c>
      <c r="D9" s="57" t="s">
        <v>62</v>
      </c>
      <c r="E9" s="57" t="s">
        <v>63</v>
      </c>
      <c r="F9" s="57" t="s">
        <v>64</v>
      </c>
      <c r="G9" s="57" t="s">
        <v>65</v>
      </c>
      <c r="H9" s="57" t="s">
        <v>66</v>
      </c>
      <c r="I9" s="57" t="s">
        <v>67</v>
      </c>
      <c r="J9" s="57" t="s">
        <v>13</v>
      </c>
      <c r="K9" s="34"/>
      <c r="L9" s="10"/>
    </row>
    <row r="10" spans="1:12" s="6" customFormat="1" ht="6.75" customHeight="1">
      <c r="A10" s="26"/>
      <c r="B10" s="35"/>
      <c r="C10" s="139"/>
      <c r="D10" s="140"/>
      <c r="E10" s="140"/>
      <c r="F10" s="140"/>
      <c r="G10" s="140"/>
      <c r="H10" s="140"/>
      <c r="I10" s="140"/>
      <c r="J10" s="140"/>
      <c r="K10" s="36"/>
      <c r="L10" s="11"/>
    </row>
    <row r="11" spans="1:12" s="6" customFormat="1" ht="15" customHeight="1">
      <c r="A11" s="26"/>
      <c r="B11" s="47"/>
      <c r="C11" s="135" t="s">
        <v>7</v>
      </c>
      <c r="D11" s="136"/>
      <c r="E11" s="136"/>
      <c r="F11" s="136"/>
      <c r="G11" s="136"/>
      <c r="H11" s="136"/>
      <c r="I11" s="136"/>
      <c r="J11" s="136"/>
      <c r="K11" s="36"/>
      <c r="L11" s="11"/>
    </row>
    <row r="12" spans="1:12" s="6" customFormat="1" ht="14.25">
      <c r="A12" s="26"/>
      <c r="B12" s="47"/>
      <c r="C12" s="14" t="s">
        <v>10</v>
      </c>
      <c r="D12" s="107">
        <v>7</v>
      </c>
      <c r="E12" s="108">
        <v>7</v>
      </c>
      <c r="F12" s="108">
        <v>7</v>
      </c>
      <c r="G12" s="108">
        <v>7</v>
      </c>
      <c r="H12" s="108">
        <v>7</v>
      </c>
      <c r="I12" s="109">
        <v>7</v>
      </c>
      <c r="J12" s="60"/>
      <c r="K12" s="36"/>
      <c r="L12" s="11"/>
    </row>
    <row r="13" spans="1:12" s="6" customFormat="1" ht="14.25">
      <c r="A13" s="26"/>
      <c r="B13" s="47"/>
      <c r="C13" s="14" t="s">
        <v>22</v>
      </c>
      <c r="D13" s="110">
        <v>22</v>
      </c>
      <c r="E13" s="111">
        <v>22</v>
      </c>
      <c r="F13" s="111">
        <v>22</v>
      </c>
      <c r="G13" s="111">
        <v>22</v>
      </c>
      <c r="H13" s="111">
        <v>22</v>
      </c>
      <c r="I13" s="112">
        <v>22</v>
      </c>
      <c r="J13" s="61"/>
      <c r="K13" s="36"/>
      <c r="L13" s="11"/>
    </row>
    <row r="14" spans="1:12" s="6" customFormat="1" ht="14.25">
      <c r="A14" s="26"/>
      <c r="B14" s="47"/>
      <c r="C14" s="14" t="s">
        <v>11</v>
      </c>
      <c r="D14" s="54">
        <f aca="true" t="shared" si="0" ref="D14:I14">60*D12*D13</f>
        <v>9240</v>
      </c>
      <c r="E14" s="63">
        <f t="shared" si="0"/>
        <v>9240</v>
      </c>
      <c r="F14" s="63">
        <f t="shared" si="0"/>
        <v>9240</v>
      </c>
      <c r="G14" s="63">
        <f t="shared" si="0"/>
        <v>9240</v>
      </c>
      <c r="H14" s="63">
        <f t="shared" si="0"/>
        <v>9240</v>
      </c>
      <c r="I14" s="64">
        <f t="shared" si="0"/>
        <v>9240</v>
      </c>
      <c r="J14" s="61"/>
      <c r="K14" s="36"/>
      <c r="L14" s="11"/>
    </row>
    <row r="15" spans="1:12" s="6" customFormat="1" ht="14.25">
      <c r="A15" s="26"/>
      <c r="B15" s="47"/>
      <c r="C15" s="14" t="s">
        <v>18</v>
      </c>
      <c r="D15" s="113">
        <v>5</v>
      </c>
      <c r="E15" s="114">
        <v>5</v>
      </c>
      <c r="F15" s="114">
        <v>5</v>
      </c>
      <c r="G15" s="114">
        <v>5</v>
      </c>
      <c r="H15" s="114">
        <v>5</v>
      </c>
      <c r="I15" s="115">
        <v>5</v>
      </c>
      <c r="J15" s="61"/>
      <c r="K15" s="36"/>
      <c r="L15" s="11"/>
    </row>
    <row r="16" spans="1:12" s="6" customFormat="1" ht="14.25">
      <c r="A16" s="26"/>
      <c r="B16" s="47"/>
      <c r="C16" s="14" t="s">
        <v>60</v>
      </c>
      <c r="D16" s="113">
        <v>0.127</v>
      </c>
      <c r="E16" s="114">
        <v>0.127</v>
      </c>
      <c r="F16" s="114">
        <v>0.127</v>
      </c>
      <c r="G16" s="114">
        <v>0.127</v>
      </c>
      <c r="H16" s="114">
        <v>0.127</v>
      </c>
      <c r="I16" s="115">
        <v>0.127</v>
      </c>
      <c r="J16" s="61"/>
      <c r="K16" s="36"/>
      <c r="L16" s="11"/>
    </row>
    <row r="17" spans="1:12" s="6" customFormat="1" ht="14.25">
      <c r="A17" s="26"/>
      <c r="B17" s="47"/>
      <c r="C17" s="14" t="s">
        <v>59</v>
      </c>
      <c r="D17" s="113">
        <v>0.4</v>
      </c>
      <c r="E17" s="114">
        <v>0.4</v>
      </c>
      <c r="F17" s="114">
        <v>0.4</v>
      </c>
      <c r="G17" s="114">
        <v>0.4</v>
      </c>
      <c r="H17" s="114">
        <v>0.4</v>
      </c>
      <c r="I17" s="115">
        <v>0.4</v>
      </c>
      <c r="J17" s="61"/>
      <c r="K17" s="36"/>
      <c r="L17" s="11"/>
    </row>
    <row r="18" spans="1:12" s="6" customFormat="1" ht="14.25">
      <c r="A18" s="26"/>
      <c r="B18" s="47"/>
      <c r="C18" s="14" t="s">
        <v>23</v>
      </c>
      <c r="D18" s="110">
        <v>48000</v>
      </c>
      <c r="E18" s="111">
        <v>48000</v>
      </c>
      <c r="F18" s="111">
        <v>56000</v>
      </c>
      <c r="G18" s="111">
        <v>56000</v>
      </c>
      <c r="H18" s="111">
        <v>50000</v>
      </c>
      <c r="I18" s="112">
        <v>56000</v>
      </c>
      <c r="J18" s="61"/>
      <c r="K18" s="36"/>
      <c r="L18" s="11"/>
    </row>
    <row r="19" spans="1:12" s="6" customFormat="1" ht="14.25">
      <c r="A19" s="26"/>
      <c r="B19" s="47"/>
      <c r="C19" s="14" t="s">
        <v>24</v>
      </c>
      <c r="D19" s="116">
        <v>1.7</v>
      </c>
      <c r="E19" s="117">
        <v>1.7</v>
      </c>
      <c r="F19" s="117">
        <v>1.7</v>
      </c>
      <c r="G19" s="117">
        <v>1.7</v>
      </c>
      <c r="H19" s="117">
        <v>1.7</v>
      </c>
      <c r="I19" s="118">
        <v>1.7</v>
      </c>
      <c r="J19" s="62" t="s">
        <v>61</v>
      </c>
      <c r="K19" s="36"/>
      <c r="L19" s="11"/>
    </row>
    <row r="20" spans="1:12" s="6" customFormat="1" ht="6" customHeight="1">
      <c r="A20" s="26"/>
      <c r="B20" s="35"/>
      <c r="C20" s="53"/>
      <c r="D20" s="52"/>
      <c r="E20" s="52"/>
      <c r="F20" s="52"/>
      <c r="G20" s="52"/>
      <c r="H20" s="52"/>
      <c r="I20" s="52"/>
      <c r="J20" s="51"/>
      <c r="K20" s="36"/>
      <c r="L20" s="11"/>
    </row>
    <row r="21" spans="1:13" s="6" customFormat="1" ht="14.25" customHeight="1">
      <c r="A21" s="26"/>
      <c r="B21" s="47"/>
      <c r="C21" s="135" t="s">
        <v>25</v>
      </c>
      <c r="D21" s="136"/>
      <c r="E21" s="136"/>
      <c r="F21" s="136"/>
      <c r="G21" s="136"/>
      <c r="H21" s="136"/>
      <c r="I21" s="136"/>
      <c r="J21" s="136"/>
      <c r="K21" s="36"/>
      <c r="L21" s="11"/>
      <c r="M21" s="59"/>
    </row>
    <row r="22" spans="1:13" s="6" customFormat="1" ht="14.25">
      <c r="A22" s="26"/>
      <c r="B22" s="47"/>
      <c r="C22" s="14" t="s">
        <v>26</v>
      </c>
      <c r="D22" s="107">
        <v>150</v>
      </c>
      <c r="E22" s="108">
        <v>120</v>
      </c>
      <c r="F22" s="108">
        <v>120</v>
      </c>
      <c r="G22" s="108">
        <v>120</v>
      </c>
      <c r="H22" s="108">
        <v>120</v>
      </c>
      <c r="I22" s="109">
        <v>500</v>
      </c>
      <c r="J22" s="65"/>
      <c r="K22" s="36"/>
      <c r="L22" s="11"/>
      <c r="M22" s="58"/>
    </row>
    <row r="23" spans="1:13" s="6" customFormat="1" ht="14.25">
      <c r="A23" s="26"/>
      <c r="B23" s="47"/>
      <c r="C23" s="14" t="s">
        <v>27</v>
      </c>
      <c r="D23" s="110">
        <v>20</v>
      </c>
      <c r="E23" s="111">
        <v>30</v>
      </c>
      <c r="F23" s="111">
        <v>60</v>
      </c>
      <c r="G23" s="111">
        <v>30</v>
      </c>
      <c r="H23" s="111">
        <v>30</v>
      </c>
      <c r="I23" s="112">
        <v>20</v>
      </c>
      <c r="J23" s="61"/>
      <c r="K23" s="36"/>
      <c r="L23" s="11"/>
      <c r="M23" s="59"/>
    </row>
    <row r="24" spans="1:13" s="6" customFormat="1" ht="14.25">
      <c r="A24" s="26"/>
      <c r="B24" s="47"/>
      <c r="C24" s="14" t="s">
        <v>28</v>
      </c>
      <c r="D24" s="54">
        <f aca="true" t="shared" si="1" ref="D24:I24">D23*(D22)*D13</f>
        <v>66000</v>
      </c>
      <c r="E24" s="63">
        <f t="shared" si="1"/>
        <v>79200</v>
      </c>
      <c r="F24" s="63">
        <f t="shared" si="1"/>
        <v>158400</v>
      </c>
      <c r="G24" s="63">
        <f t="shared" si="1"/>
        <v>79200</v>
      </c>
      <c r="H24" s="63">
        <f t="shared" si="1"/>
        <v>79200</v>
      </c>
      <c r="I24" s="64">
        <f t="shared" si="1"/>
        <v>220000</v>
      </c>
      <c r="J24" s="61"/>
      <c r="K24" s="36"/>
      <c r="L24" s="54"/>
      <c r="M24" s="58"/>
    </row>
    <row r="25" spans="1:13" s="6" customFormat="1" ht="14.25">
      <c r="A25" s="26"/>
      <c r="B25" s="47"/>
      <c r="C25" s="14" t="s">
        <v>2</v>
      </c>
      <c r="D25" s="104">
        <f aca="true" t="shared" si="2" ref="D25:I25">D24/D14</f>
        <v>7.142857142857143</v>
      </c>
      <c r="E25" s="105">
        <f t="shared" si="2"/>
        <v>8.571428571428571</v>
      </c>
      <c r="F25" s="105">
        <f t="shared" si="2"/>
        <v>17.142857142857142</v>
      </c>
      <c r="G25" s="105">
        <f t="shared" si="2"/>
        <v>8.571428571428571</v>
      </c>
      <c r="H25" s="105">
        <f t="shared" si="2"/>
        <v>8.571428571428571</v>
      </c>
      <c r="I25" s="121">
        <f t="shared" si="2"/>
        <v>23.80952380952381</v>
      </c>
      <c r="J25" s="66"/>
      <c r="K25" s="36"/>
      <c r="L25" s="11"/>
      <c r="M25" s="122"/>
    </row>
    <row r="26" spans="1:12" s="6" customFormat="1" ht="6.75" customHeight="1">
      <c r="A26" s="26"/>
      <c r="B26" s="35"/>
      <c r="C26" s="51"/>
      <c r="D26" s="52"/>
      <c r="E26" s="52"/>
      <c r="F26" s="52"/>
      <c r="G26" s="52"/>
      <c r="H26" s="52"/>
      <c r="I26" s="52"/>
      <c r="J26" s="51"/>
      <c r="K26" s="36"/>
      <c r="L26" s="11"/>
    </row>
    <row r="27" spans="1:12" s="6" customFormat="1" ht="15.75" customHeight="1">
      <c r="A27" s="26"/>
      <c r="B27" s="47"/>
      <c r="C27" s="137" t="s">
        <v>75</v>
      </c>
      <c r="D27" s="138"/>
      <c r="E27" s="138"/>
      <c r="F27" s="138"/>
      <c r="G27" s="138"/>
      <c r="H27" s="138"/>
      <c r="I27" s="138"/>
      <c r="J27" s="138"/>
      <c r="K27" s="36"/>
      <c r="L27" s="11"/>
    </row>
    <row r="28" spans="1:12" s="6" customFormat="1" ht="14.25">
      <c r="A28" s="26"/>
      <c r="B28" s="47"/>
      <c r="C28" s="14" t="s">
        <v>15</v>
      </c>
      <c r="D28" s="106">
        <v>0.2</v>
      </c>
      <c r="E28" s="119">
        <v>0.2</v>
      </c>
      <c r="F28" s="119">
        <v>0.2</v>
      </c>
      <c r="G28" s="119">
        <v>0.2</v>
      </c>
      <c r="H28" s="119">
        <v>0.2</v>
      </c>
      <c r="I28" s="120">
        <v>0.2</v>
      </c>
      <c r="J28" s="77" t="s">
        <v>16</v>
      </c>
      <c r="K28" s="36"/>
      <c r="L28" s="11"/>
    </row>
    <row r="29" spans="1:12" s="6" customFormat="1" ht="14.25">
      <c r="A29" s="26"/>
      <c r="B29" s="47"/>
      <c r="C29" s="14" t="s">
        <v>0</v>
      </c>
      <c r="D29" s="67">
        <f aca="true" t="shared" si="3" ref="D29:I29">D23*(1-D28)</f>
        <v>16</v>
      </c>
      <c r="E29" s="68">
        <f t="shared" si="3"/>
        <v>24</v>
      </c>
      <c r="F29" s="68">
        <f t="shared" si="3"/>
        <v>48</v>
      </c>
      <c r="G29" s="68">
        <f t="shared" si="3"/>
        <v>24</v>
      </c>
      <c r="H29" s="68">
        <f t="shared" si="3"/>
        <v>24</v>
      </c>
      <c r="I29" s="69">
        <f t="shared" si="3"/>
        <v>16</v>
      </c>
      <c r="J29" s="80"/>
      <c r="K29" s="36"/>
      <c r="L29" s="11"/>
    </row>
    <row r="30" spans="1:12" s="6" customFormat="1" ht="14.25">
      <c r="A30" s="26"/>
      <c r="B30" s="47"/>
      <c r="C30" s="14" t="s">
        <v>28</v>
      </c>
      <c r="D30" s="54">
        <f aca="true" t="shared" si="4" ref="D30:I30">D29*D22*D13</f>
        <v>52800</v>
      </c>
      <c r="E30" s="63">
        <f t="shared" si="4"/>
        <v>63360</v>
      </c>
      <c r="F30" s="63">
        <f t="shared" si="4"/>
        <v>126720</v>
      </c>
      <c r="G30" s="63">
        <f t="shared" si="4"/>
        <v>63360</v>
      </c>
      <c r="H30" s="63">
        <f t="shared" si="4"/>
        <v>63360</v>
      </c>
      <c r="I30" s="64">
        <f t="shared" si="4"/>
        <v>176000</v>
      </c>
      <c r="J30" s="78"/>
      <c r="K30" s="36"/>
      <c r="L30" s="11"/>
    </row>
    <row r="31" spans="1:12" s="6" customFormat="1" ht="14.25">
      <c r="A31" s="26"/>
      <c r="B31" s="47"/>
      <c r="C31" s="14" t="s">
        <v>1</v>
      </c>
      <c r="D31" s="104">
        <f aca="true" t="shared" si="5" ref="D31:I31">D30/D14</f>
        <v>5.714285714285714</v>
      </c>
      <c r="E31" s="105">
        <f t="shared" si="5"/>
        <v>6.857142857142857</v>
      </c>
      <c r="F31" s="105">
        <f t="shared" si="5"/>
        <v>13.714285714285714</v>
      </c>
      <c r="G31" s="105">
        <f t="shared" si="5"/>
        <v>6.857142857142857</v>
      </c>
      <c r="H31" s="105">
        <f t="shared" si="5"/>
        <v>6.857142857142857</v>
      </c>
      <c r="I31" s="121">
        <f t="shared" si="5"/>
        <v>19.047619047619047</v>
      </c>
      <c r="J31" s="79"/>
      <c r="K31" s="36"/>
      <c r="L31" s="11"/>
    </row>
    <row r="32" spans="1:12" s="6" customFormat="1" ht="6" customHeight="1">
      <c r="A32" s="26"/>
      <c r="B32" s="35"/>
      <c r="C32" s="51"/>
      <c r="D32" s="52"/>
      <c r="E32" s="52"/>
      <c r="F32" s="52"/>
      <c r="G32" s="52"/>
      <c r="H32" s="52"/>
      <c r="I32" s="52"/>
      <c r="J32" s="51"/>
      <c r="K32" s="36"/>
      <c r="L32" s="11"/>
    </row>
    <row r="33" spans="1:12" s="6" customFormat="1" ht="15" customHeight="1">
      <c r="A33" s="26"/>
      <c r="B33" s="47"/>
      <c r="C33" s="135" t="s">
        <v>9</v>
      </c>
      <c r="D33" s="136"/>
      <c r="E33" s="136"/>
      <c r="F33" s="136"/>
      <c r="G33" s="136"/>
      <c r="H33" s="136"/>
      <c r="I33" s="136"/>
      <c r="J33" s="136"/>
      <c r="K33" s="36"/>
      <c r="L33" s="11"/>
    </row>
    <row r="34" spans="1:12" s="6" customFormat="1" ht="15" customHeight="1">
      <c r="A34" s="26"/>
      <c r="B34" s="47"/>
      <c r="C34" s="14" t="s">
        <v>29</v>
      </c>
      <c r="D34" s="74">
        <f aca="true" t="shared" si="6" ref="D34:I34">(D16+D17)*D15*D22*D13</f>
        <v>8695.500000000002</v>
      </c>
      <c r="E34" s="75">
        <f t="shared" si="6"/>
        <v>6956.4000000000015</v>
      </c>
      <c r="F34" s="75">
        <f t="shared" si="6"/>
        <v>6956.4000000000015</v>
      </c>
      <c r="G34" s="75">
        <f t="shared" si="6"/>
        <v>6956.4000000000015</v>
      </c>
      <c r="H34" s="75">
        <f t="shared" si="6"/>
        <v>6956.4000000000015</v>
      </c>
      <c r="I34" s="76">
        <f t="shared" si="6"/>
        <v>28985.000000000004</v>
      </c>
      <c r="J34" s="81"/>
      <c r="K34" s="36"/>
      <c r="L34" s="11"/>
    </row>
    <row r="35" spans="1:12" s="6" customFormat="1" ht="14.25">
      <c r="A35" s="26"/>
      <c r="B35" s="47"/>
      <c r="C35" s="14" t="s">
        <v>3</v>
      </c>
      <c r="D35" s="101">
        <f aca="true" t="shared" si="7" ref="D35:I35">D25-D31</f>
        <v>1.4285714285714288</v>
      </c>
      <c r="E35" s="102">
        <f t="shared" si="7"/>
        <v>1.7142857142857144</v>
      </c>
      <c r="F35" s="102">
        <f t="shared" si="7"/>
        <v>3.428571428571429</v>
      </c>
      <c r="G35" s="102">
        <f t="shared" si="7"/>
        <v>1.7142857142857144</v>
      </c>
      <c r="H35" s="102">
        <f t="shared" si="7"/>
        <v>1.7142857142857144</v>
      </c>
      <c r="I35" s="103">
        <f t="shared" si="7"/>
        <v>4.761904761904763</v>
      </c>
      <c r="J35" s="78"/>
      <c r="K35" s="36"/>
      <c r="L35" s="11"/>
    </row>
    <row r="36" spans="1:12" s="6" customFormat="1" ht="14.25">
      <c r="A36" s="26"/>
      <c r="B36" s="47"/>
      <c r="C36" s="14" t="s">
        <v>19</v>
      </c>
      <c r="D36" s="49">
        <f aca="true" t="shared" si="8" ref="D36:I36">D18*(ROUND((D24/D14),2)-ROUND((D30/D14),2))*D19</f>
        <v>116687.99999999997</v>
      </c>
      <c r="E36" s="70">
        <f t="shared" si="8"/>
        <v>139536</v>
      </c>
      <c r="F36" s="70">
        <f t="shared" si="8"/>
        <v>326535.99999999994</v>
      </c>
      <c r="G36" s="70">
        <f t="shared" si="8"/>
        <v>162792</v>
      </c>
      <c r="H36" s="70">
        <f t="shared" si="8"/>
        <v>145350</v>
      </c>
      <c r="I36" s="71">
        <f t="shared" si="8"/>
        <v>453151.99999999977</v>
      </c>
      <c r="J36" s="80" t="s">
        <v>12</v>
      </c>
      <c r="K36" s="36"/>
      <c r="L36" s="11"/>
    </row>
    <row r="37" spans="1:12" s="6" customFormat="1" ht="14.25">
      <c r="A37" s="26"/>
      <c r="B37" s="47"/>
      <c r="C37" s="14" t="s">
        <v>17</v>
      </c>
      <c r="D37" s="49">
        <f aca="true" t="shared" si="9" ref="D37:I37">(D34+D36)*12</f>
        <v>1504601.9999999995</v>
      </c>
      <c r="E37" s="70">
        <f t="shared" si="9"/>
        <v>1757908.7999999998</v>
      </c>
      <c r="F37" s="70">
        <f t="shared" si="9"/>
        <v>4001908.8</v>
      </c>
      <c r="G37" s="70">
        <f t="shared" si="9"/>
        <v>2036980.7999999998</v>
      </c>
      <c r="H37" s="70">
        <f t="shared" si="9"/>
        <v>1827676.7999999998</v>
      </c>
      <c r="I37" s="71">
        <f t="shared" si="9"/>
        <v>5785643.999999997</v>
      </c>
      <c r="J37" s="82"/>
      <c r="K37" s="36"/>
      <c r="L37" s="11"/>
    </row>
    <row r="38" spans="1:12" s="6" customFormat="1" ht="20.25">
      <c r="A38" s="26"/>
      <c r="B38" s="47"/>
      <c r="C38" s="17" t="s">
        <v>34</v>
      </c>
      <c r="D38" s="153">
        <f>SUM(D37:I37)</f>
        <v>16914721.199999996</v>
      </c>
      <c r="E38" s="154"/>
      <c r="F38" s="154"/>
      <c r="G38" s="154"/>
      <c r="H38" s="154"/>
      <c r="I38" s="155"/>
      <c r="J38" s="82"/>
      <c r="K38" s="36"/>
      <c r="L38" s="11"/>
    </row>
    <row r="39" spans="1:12" s="19" customFormat="1" ht="28.5">
      <c r="A39" s="27"/>
      <c r="B39" s="48"/>
      <c r="C39" s="17" t="s">
        <v>30</v>
      </c>
      <c r="D39" s="50">
        <f aca="true" t="shared" si="10" ref="D39:I39">IF(ISBLANK(D28),0,(D35*D14/D29)*12)</f>
        <v>9900.000000000002</v>
      </c>
      <c r="E39" s="72">
        <f t="shared" si="10"/>
        <v>7920.000000000002</v>
      </c>
      <c r="F39" s="72">
        <f t="shared" si="10"/>
        <v>7920.000000000002</v>
      </c>
      <c r="G39" s="72">
        <f t="shared" si="10"/>
        <v>7920.000000000002</v>
      </c>
      <c r="H39" s="72">
        <f t="shared" si="10"/>
        <v>7920.000000000002</v>
      </c>
      <c r="I39" s="73">
        <f t="shared" si="10"/>
        <v>33000.00000000001</v>
      </c>
      <c r="J39" s="84" t="s">
        <v>35</v>
      </c>
      <c r="K39" s="37"/>
      <c r="L39" s="18"/>
    </row>
    <row r="40" spans="1:12" s="6" customFormat="1" ht="6" customHeight="1" hidden="1">
      <c r="A40" s="26"/>
      <c r="B40" s="35"/>
      <c r="C40" s="51"/>
      <c r="D40" s="52"/>
      <c r="E40" s="52"/>
      <c r="F40" s="52"/>
      <c r="G40" s="52"/>
      <c r="H40" s="52"/>
      <c r="I40" s="52"/>
      <c r="J40" s="51"/>
      <c r="K40" s="36"/>
      <c r="L40" s="11"/>
    </row>
    <row r="41" spans="1:12" s="6" customFormat="1" ht="18" customHeight="1" hidden="1">
      <c r="A41" s="26"/>
      <c r="B41" s="47"/>
      <c r="C41" s="150" t="s">
        <v>13</v>
      </c>
      <c r="D41" s="151"/>
      <c r="E41" s="151"/>
      <c r="F41" s="151"/>
      <c r="G41" s="151"/>
      <c r="H41" s="151"/>
      <c r="I41" s="151"/>
      <c r="J41" s="152"/>
      <c r="K41" s="36"/>
      <c r="L41" s="11"/>
    </row>
    <row r="42" spans="1:12" s="6" customFormat="1" ht="20.25" customHeight="1" hidden="1">
      <c r="A42" s="26"/>
      <c r="B42" s="47"/>
      <c r="C42" s="156" t="s">
        <v>14</v>
      </c>
      <c r="D42" s="157"/>
      <c r="E42" s="157"/>
      <c r="F42" s="157"/>
      <c r="G42" s="157"/>
      <c r="H42" s="157"/>
      <c r="I42" s="157"/>
      <c r="J42" s="158"/>
      <c r="K42" s="36"/>
      <c r="L42" s="11"/>
    </row>
    <row r="43" spans="1:12" s="6" customFormat="1" ht="6.75" customHeight="1" thickBot="1">
      <c r="A43" s="26"/>
      <c r="B43" s="38"/>
      <c r="C43" s="39"/>
      <c r="D43" s="40"/>
      <c r="E43" s="40"/>
      <c r="F43" s="40"/>
      <c r="G43" s="40"/>
      <c r="H43" s="40"/>
      <c r="I43" s="40"/>
      <c r="J43" s="41"/>
      <c r="K43" s="42"/>
      <c r="L43" s="11"/>
    </row>
    <row r="44" spans="2:11" s="6" customFormat="1" ht="12.75">
      <c r="B44" s="12"/>
      <c r="C44" s="12"/>
      <c r="D44" s="13"/>
      <c r="E44" s="13"/>
      <c r="F44" s="13"/>
      <c r="G44" s="13"/>
      <c r="H44" s="13"/>
      <c r="I44" s="13"/>
      <c r="J44" s="12"/>
      <c r="K44" s="12"/>
    </row>
    <row r="45" spans="4:9" s="6" customFormat="1" ht="12.75">
      <c r="D45" s="7"/>
      <c r="E45" s="7"/>
      <c r="F45" s="7"/>
      <c r="G45" s="7"/>
      <c r="H45" s="7"/>
      <c r="I45" s="7"/>
    </row>
    <row r="46" spans="4:9" s="6" customFormat="1" ht="12.75">
      <c r="D46" s="7"/>
      <c r="E46" s="7"/>
      <c r="F46" s="7"/>
      <c r="G46" s="7"/>
      <c r="H46" s="7"/>
      <c r="I46" s="7"/>
    </row>
    <row r="47" spans="4:9" s="6" customFormat="1" ht="12.75">
      <c r="D47" s="7"/>
      <c r="E47" s="7"/>
      <c r="F47" s="7"/>
      <c r="G47" s="7"/>
      <c r="H47" s="7"/>
      <c r="I47" s="7"/>
    </row>
    <row r="48" spans="4:9" s="6" customFormat="1" ht="12.75">
      <c r="D48" s="7"/>
      <c r="E48" s="7"/>
      <c r="F48" s="7"/>
      <c r="G48" s="7"/>
      <c r="H48" s="7"/>
      <c r="I48" s="7"/>
    </row>
    <row r="49" spans="4:9" s="6" customFormat="1" ht="22.5">
      <c r="D49" s="7"/>
      <c r="E49" s="7"/>
      <c r="F49" s="7"/>
      <c r="G49" s="7"/>
      <c r="H49" s="7"/>
      <c r="I49" s="7"/>
    </row>
    <row r="50" spans="4:9" s="6" customFormat="1" ht="12.75">
      <c r="D50" s="7"/>
      <c r="E50" s="7"/>
      <c r="F50" s="7"/>
      <c r="G50" s="7"/>
      <c r="H50" s="7"/>
      <c r="I50" s="7"/>
    </row>
    <row r="51" spans="4:9" s="6" customFormat="1" ht="12.75">
      <c r="D51" s="7"/>
      <c r="E51" s="7"/>
      <c r="F51" s="7"/>
      <c r="G51" s="7"/>
      <c r="H51" s="7"/>
      <c r="I51" s="7"/>
    </row>
    <row r="52" spans="4:9" s="6" customFormat="1" ht="12.75">
      <c r="D52" s="7"/>
      <c r="E52" s="7"/>
      <c r="F52" s="7"/>
      <c r="G52" s="7"/>
      <c r="H52" s="7"/>
      <c r="I52" s="7"/>
    </row>
    <row r="53" spans="4:9" s="6" customFormat="1" ht="22.5">
      <c r="D53" s="7"/>
      <c r="E53" s="7"/>
      <c r="F53" s="7"/>
      <c r="G53" s="7"/>
      <c r="H53" s="7"/>
      <c r="I53" s="7"/>
    </row>
    <row r="54" spans="4:9" s="6" customFormat="1" ht="12.75">
      <c r="D54" s="7"/>
      <c r="E54" s="7"/>
      <c r="F54" s="7"/>
      <c r="G54" s="7"/>
      <c r="H54" s="7"/>
      <c r="I54" s="7"/>
    </row>
    <row r="55" spans="4:9" s="6" customFormat="1" ht="12.75">
      <c r="D55" s="7"/>
      <c r="E55" s="7"/>
      <c r="F55" s="7"/>
      <c r="G55" s="7"/>
      <c r="H55" s="7"/>
      <c r="I55" s="7"/>
    </row>
    <row r="56" spans="4:9" s="6" customFormat="1" ht="12.75">
      <c r="D56" s="7"/>
      <c r="E56" s="7"/>
      <c r="F56" s="7"/>
      <c r="G56" s="7"/>
      <c r="H56" s="7"/>
      <c r="I56" s="7"/>
    </row>
    <row r="57" spans="4:9" s="6" customFormat="1" ht="12.75">
      <c r="D57" s="7"/>
      <c r="E57" s="7"/>
      <c r="F57" s="7"/>
      <c r="G57" s="7"/>
      <c r="H57" s="7"/>
      <c r="I57" s="7"/>
    </row>
    <row r="58" spans="4:9" s="6" customFormat="1" ht="12.75">
      <c r="D58" s="7"/>
      <c r="E58" s="7"/>
      <c r="F58" s="7"/>
      <c r="G58" s="7"/>
      <c r="H58" s="7"/>
      <c r="I58" s="7"/>
    </row>
    <row r="59" spans="4:9" s="6" customFormat="1" ht="12.75">
      <c r="D59" s="7"/>
      <c r="E59" s="7"/>
      <c r="F59" s="7"/>
      <c r="G59" s="7"/>
      <c r="H59" s="7"/>
      <c r="I59" s="7"/>
    </row>
    <row r="60" spans="4:9" s="6" customFormat="1" ht="12.75">
      <c r="D60" s="7"/>
      <c r="E60" s="7"/>
      <c r="F60" s="7"/>
      <c r="G60" s="7"/>
      <c r="H60" s="7"/>
      <c r="I60" s="7"/>
    </row>
    <row r="61" spans="4:9" s="6" customFormat="1" ht="12.75">
      <c r="D61" s="7"/>
      <c r="E61" s="7"/>
      <c r="F61" s="7"/>
      <c r="G61" s="7"/>
      <c r="H61" s="7"/>
      <c r="I61" s="7"/>
    </row>
    <row r="62" spans="4:9" s="6" customFormat="1" ht="12.75">
      <c r="D62" s="7"/>
      <c r="E62" s="7"/>
      <c r="F62" s="7"/>
      <c r="G62" s="7"/>
      <c r="H62" s="7"/>
      <c r="I62" s="7"/>
    </row>
    <row r="63" spans="4:9" s="6" customFormat="1" ht="12.75">
      <c r="D63" s="7"/>
      <c r="E63" s="7"/>
      <c r="F63" s="7"/>
      <c r="G63" s="7"/>
      <c r="H63" s="7"/>
      <c r="I63" s="7"/>
    </row>
    <row r="64" spans="4:9" s="6" customFormat="1" ht="12.75">
      <c r="D64" s="7"/>
      <c r="E64" s="7"/>
      <c r="F64" s="7"/>
      <c r="G64" s="7"/>
      <c r="H64" s="7"/>
      <c r="I64" s="7"/>
    </row>
    <row r="65" spans="4:9" s="6" customFormat="1" ht="12.75">
      <c r="D65" s="7"/>
      <c r="E65" s="7"/>
      <c r="F65" s="7"/>
      <c r="G65" s="7"/>
      <c r="H65" s="7"/>
      <c r="I65" s="7"/>
    </row>
    <row r="66" spans="4:9" s="6" customFormat="1" ht="12.75">
      <c r="D66" s="7"/>
      <c r="E66" s="7"/>
      <c r="F66" s="7"/>
      <c r="G66" s="7"/>
      <c r="H66" s="7"/>
      <c r="I66" s="7"/>
    </row>
    <row r="67" spans="4:9" s="6" customFormat="1" ht="12.75">
      <c r="D67" s="7"/>
      <c r="E67" s="7"/>
      <c r="F67" s="7"/>
      <c r="G67" s="7"/>
      <c r="H67" s="7"/>
      <c r="I67" s="7"/>
    </row>
    <row r="68" spans="4:9" s="6" customFormat="1" ht="12.75">
      <c r="D68" s="7"/>
      <c r="E68" s="7"/>
      <c r="F68" s="7"/>
      <c r="G68" s="7"/>
      <c r="H68" s="7"/>
      <c r="I68" s="7"/>
    </row>
    <row r="69" spans="4:9" s="6" customFormat="1" ht="12.75">
      <c r="D69" s="7"/>
      <c r="E69" s="7"/>
      <c r="F69" s="7"/>
      <c r="G69" s="7"/>
      <c r="H69" s="7"/>
      <c r="I69" s="7"/>
    </row>
    <row r="70" spans="4:9" s="6" customFormat="1" ht="12.75">
      <c r="D70" s="7"/>
      <c r="E70" s="7"/>
      <c r="F70" s="7"/>
      <c r="G70" s="7"/>
      <c r="H70" s="7"/>
      <c r="I70" s="7"/>
    </row>
    <row r="71" spans="4:9" s="6" customFormat="1" ht="12.75">
      <c r="D71" s="7"/>
      <c r="E71" s="7"/>
      <c r="F71" s="7"/>
      <c r="G71" s="7"/>
      <c r="H71" s="7"/>
      <c r="I71" s="7"/>
    </row>
    <row r="72" spans="4:9" s="6" customFormat="1" ht="12.75">
      <c r="D72" s="7"/>
      <c r="E72" s="7"/>
      <c r="F72" s="7"/>
      <c r="G72" s="7"/>
      <c r="H72" s="7"/>
      <c r="I72" s="7"/>
    </row>
    <row r="73" spans="4:9" s="6" customFormat="1" ht="12.75">
      <c r="D73" s="7"/>
      <c r="E73" s="7"/>
      <c r="F73" s="7"/>
      <c r="G73" s="7"/>
      <c r="H73" s="7"/>
      <c r="I73" s="7"/>
    </row>
    <row r="74" spans="4:9" s="6" customFormat="1" ht="12.75">
      <c r="D74" s="7"/>
      <c r="E74" s="7"/>
      <c r="F74" s="7"/>
      <c r="G74" s="7"/>
      <c r="H74" s="7"/>
      <c r="I74" s="7"/>
    </row>
    <row r="75" spans="4:9" s="6" customFormat="1" ht="12.75">
      <c r="D75" s="7"/>
      <c r="E75" s="7"/>
      <c r="F75" s="7"/>
      <c r="G75" s="7"/>
      <c r="H75" s="7"/>
      <c r="I75" s="7"/>
    </row>
    <row r="76" spans="4:9" s="6" customFormat="1" ht="22.5">
      <c r="D76" s="7"/>
      <c r="E76" s="7"/>
      <c r="F76" s="7"/>
      <c r="G76" s="7"/>
      <c r="H76" s="7"/>
      <c r="I76" s="7"/>
    </row>
    <row r="77" spans="4:9" s="6" customFormat="1" ht="12.75">
      <c r="D77" s="7"/>
      <c r="E77" s="7"/>
      <c r="F77" s="7"/>
      <c r="G77" s="7"/>
      <c r="H77" s="7"/>
      <c r="I77" s="7"/>
    </row>
    <row r="78" spans="4:9" s="6" customFormat="1" ht="12.75">
      <c r="D78" s="7"/>
      <c r="E78" s="7"/>
      <c r="F78" s="7"/>
      <c r="G78" s="7"/>
      <c r="H78" s="7"/>
      <c r="I78" s="7"/>
    </row>
    <row r="79" spans="4:9" s="6" customFormat="1" ht="12.75">
      <c r="D79" s="7"/>
      <c r="E79" s="7"/>
      <c r="F79" s="7"/>
      <c r="G79" s="7"/>
      <c r="H79" s="7"/>
      <c r="I79" s="7"/>
    </row>
    <row r="80" spans="4:9" s="6" customFormat="1" ht="12.75">
      <c r="D80" s="7"/>
      <c r="E80" s="7"/>
      <c r="F80" s="7"/>
      <c r="G80" s="7"/>
      <c r="H80" s="7"/>
      <c r="I80" s="7"/>
    </row>
    <row r="81" spans="4:9" s="6" customFormat="1" ht="12.75">
      <c r="D81" s="7"/>
      <c r="E81" s="7"/>
      <c r="F81" s="7"/>
      <c r="G81" s="7"/>
      <c r="H81" s="7"/>
      <c r="I81" s="7"/>
    </row>
    <row r="82" spans="4:9" s="6" customFormat="1" ht="12.75">
      <c r="D82" s="7"/>
      <c r="E82" s="7"/>
      <c r="F82" s="7"/>
      <c r="G82" s="7"/>
      <c r="H82" s="7"/>
      <c r="I82" s="7"/>
    </row>
    <row r="83" spans="4:9" s="6" customFormat="1" ht="12.75">
      <c r="D83" s="7"/>
      <c r="E83" s="7"/>
      <c r="F83" s="7"/>
      <c r="G83" s="7"/>
      <c r="H83" s="7"/>
      <c r="I83" s="7"/>
    </row>
    <row r="84" spans="4:9" s="6" customFormat="1" ht="12.75">
      <c r="D84" s="7"/>
      <c r="E84" s="7"/>
      <c r="F84" s="7"/>
      <c r="G84" s="7"/>
      <c r="H84" s="7"/>
      <c r="I84" s="7"/>
    </row>
    <row r="85" spans="4:9" s="6" customFormat="1" ht="22.5">
      <c r="D85" s="7"/>
      <c r="E85" s="7"/>
      <c r="F85" s="7"/>
      <c r="G85" s="7"/>
      <c r="H85" s="7"/>
      <c r="I85" s="7"/>
    </row>
    <row r="86" spans="4:9" s="6" customFormat="1" ht="12.75">
      <c r="D86" s="7"/>
      <c r="E86" s="7"/>
      <c r="F86" s="7"/>
      <c r="G86" s="7"/>
      <c r="H86" s="7"/>
      <c r="I86" s="7"/>
    </row>
    <row r="87" spans="4:9" s="6" customFormat="1" ht="12.75">
      <c r="D87" s="7"/>
      <c r="E87" s="7"/>
      <c r="F87" s="7"/>
      <c r="G87" s="7"/>
      <c r="H87" s="7"/>
      <c r="I87" s="7"/>
    </row>
    <row r="88" spans="4:9" s="6" customFormat="1" ht="12.75">
      <c r="D88" s="7"/>
      <c r="E88" s="7"/>
      <c r="F88" s="7"/>
      <c r="G88" s="7"/>
      <c r="H88" s="7"/>
      <c r="I88" s="7"/>
    </row>
    <row r="89" spans="4:9" s="6" customFormat="1" ht="12.75">
      <c r="D89" s="7"/>
      <c r="E89" s="7"/>
      <c r="F89" s="7"/>
      <c r="G89" s="7"/>
      <c r="H89" s="7"/>
      <c r="I89" s="7"/>
    </row>
    <row r="90" spans="4:9" s="6" customFormat="1" ht="12.75">
      <c r="D90" s="7"/>
      <c r="E90" s="7"/>
      <c r="F90" s="7"/>
      <c r="G90" s="7"/>
      <c r="H90" s="7"/>
      <c r="I90" s="7"/>
    </row>
    <row r="91" spans="4:9" s="6" customFormat="1" ht="12.75">
      <c r="D91" s="7"/>
      <c r="E91" s="7"/>
      <c r="F91" s="7"/>
      <c r="G91" s="7"/>
      <c r="H91" s="7"/>
      <c r="I91" s="7"/>
    </row>
    <row r="95" spans="4:9" s="3" customFormat="1" ht="22.5">
      <c r="D95" s="4"/>
      <c r="E95" s="4"/>
      <c r="F95" s="4"/>
      <c r="G95" s="4"/>
      <c r="H95" s="4"/>
      <c r="I95" s="4"/>
    </row>
  </sheetData>
  <sheetProtection insertColumns="0" insertRows="0"/>
  <mergeCells count="14">
    <mergeCell ref="C41:J41"/>
    <mergeCell ref="D38:I38"/>
    <mergeCell ref="C42:J42"/>
    <mergeCell ref="B3:K3"/>
    <mergeCell ref="B2:K2"/>
    <mergeCell ref="C11:J11"/>
    <mergeCell ref="C33:J33"/>
    <mergeCell ref="C27:J27"/>
    <mergeCell ref="C21:J21"/>
    <mergeCell ref="C10:J10"/>
    <mergeCell ref="D5:J5"/>
    <mergeCell ref="D6:J6"/>
    <mergeCell ref="D7:J7"/>
    <mergeCell ref="C4:J4"/>
  </mergeCells>
  <printOptions/>
  <pageMargins left="0.97" right="0.33" top="1" bottom="1" header="0.5" footer="0.5"/>
  <pageSetup horizontalDpi="600" verticalDpi="600" orientation="landscape" scale="90" r:id="rId1"/>
  <ignoredErrors>
    <ignoredError sqref="H29:I29 D29:E29 F29:G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.00390625" style="3" customWidth="1"/>
    <col min="2" max="2" width="1.1484375" style="3" customWidth="1"/>
    <col min="3" max="3" width="19.57421875" style="3" customWidth="1"/>
    <col min="4" max="4" width="15.28125" style="4" customWidth="1"/>
    <col min="5" max="6" width="13.28125" style="4" customWidth="1"/>
    <col min="7" max="7" width="16.421875" style="3" customWidth="1"/>
    <col min="8" max="8" width="1.1484375" style="3" customWidth="1"/>
    <col min="9" max="16384" width="9.140625" style="3" customWidth="1"/>
  </cols>
  <sheetData>
    <row r="1" spans="2:8" ht="9.75" customHeight="1" thickBot="1">
      <c r="B1" s="28"/>
      <c r="C1" s="28"/>
      <c r="D1" s="29"/>
      <c r="E1" s="29"/>
      <c r="F1" s="29"/>
      <c r="G1" s="28"/>
      <c r="H1" s="30"/>
    </row>
    <row r="2" spans="1:9" s="1" customFormat="1" ht="27" customHeight="1" thickBot="1">
      <c r="A2" s="22"/>
      <c r="B2" s="132" t="s">
        <v>74</v>
      </c>
      <c r="C2" s="133"/>
      <c r="D2" s="133"/>
      <c r="E2" s="133"/>
      <c r="F2" s="133"/>
      <c r="G2" s="133"/>
      <c r="H2" s="134"/>
      <c r="I2" s="8"/>
    </row>
    <row r="3" spans="1:9" s="1" customFormat="1" ht="20.25" customHeight="1">
      <c r="A3" s="22"/>
      <c r="B3" s="159" t="s">
        <v>38</v>
      </c>
      <c r="C3" s="160"/>
      <c r="D3" s="160"/>
      <c r="E3" s="160"/>
      <c r="F3" s="160"/>
      <c r="G3" s="160"/>
      <c r="H3" s="161"/>
      <c r="I3" s="8"/>
    </row>
    <row r="4" spans="1:9" s="1" customFormat="1" ht="10.5" customHeight="1">
      <c r="A4" s="22"/>
      <c r="B4" s="43"/>
      <c r="C4" s="147"/>
      <c r="D4" s="148"/>
      <c r="E4" s="148"/>
      <c r="F4" s="148"/>
      <c r="G4" s="149"/>
      <c r="H4" s="44"/>
      <c r="I4" s="8"/>
    </row>
    <row r="5" spans="1:9" s="2" customFormat="1" ht="14.25" hidden="1">
      <c r="A5" s="23"/>
      <c r="B5" s="45"/>
      <c r="C5" s="46" t="s">
        <v>33</v>
      </c>
      <c r="D5" s="141">
        <v>38833</v>
      </c>
      <c r="E5" s="141"/>
      <c r="F5" s="141"/>
      <c r="G5" s="171"/>
      <c r="H5" s="31"/>
      <c r="I5" s="9"/>
    </row>
    <row r="6" spans="1:9" s="2" customFormat="1" ht="14.25" hidden="1">
      <c r="A6" s="23"/>
      <c r="B6" s="45"/>
      <c r="C6" s="46" t="s">
        <v>31</v>
      </c>
      <c r="D6" s="143" t="s">
        <v>36</v>
      </c>
      <c r="E6" s="143"/>
      <c r="F6" s="143"/>
      <c r="G6" s="172"/>
      <c r="H6" s="31"/>
      <c r="I6" s="9"/>
    </row>
    <row r="7" spans="1:9" s="2" customFormat="1" ht="14.25" hidden="1">
      <c r="A7" s="23"/>
      <c r="B7" s="45"/>
      <c r="C7" s="46" t="s">
        <v>32</v>
      </c>
      <c r="D7" s="145" t="s">
        <v>37</v>
      </c>
      <c r="E7" s="145"/>
      <c r="F7" s="145"/>
      <c r="G7" s="173"/>
      <c r="H7" s="31"/>
      <c r="I7" s="9"/>
    </row>
    <row r="8" spans="1:9" ht="12.75" hidden="1">
      <c r="A8" s="24"/>
      <c r="B8" s="32"/>
      <c r="C8" s="21"/>
      <c r="D8" s="16"/>
      <c r="E8" s="16"/>
      <c r="F8" s="16"/>
      <c r="G8" s="15"/>
      <c r="H8" s="33"/>
      <c r="I8" s="20"/>
    </row>
    <row r="9" spans="1:10" s="6" customFormat="1" ht="14.25" customHeight="1">
      <c r="A9" s="26"/>
      <c r="B9" s="47"/>
      <c r="C9" s="135" t="s">
        <v>78</v>
      </c>
      <c r="D9" s="136"/>
      <c r="E9" s="136"/>
      <c r="F9" s="136"/>
      <c r="G9" s="136"/>
      <c r="H9" s="36"/>
      <c r="I9" s="11"/>
      <c r="J9" s="59"/>
    </row>
    <row r="10" spans="1:9" s="5" customFormat="1" ht="14.25">
      <c r="A10" s="25"/>
      <c r="B10" s="55"/>
      <c r="C10" s="83"/>
      <c r="D10" s="57" t="s">
        <v>39</v>
      </c>
      <c r="E10" s="57" t="s">
        <v>40</v>
      </c>
      <c r="F10" s="57" t="s">
        <v>41</v>
      </c>
      <c r="G10" s="57" t="s">
        <v>43</v>
      </c>
      <c r="H10" s="34"/>
      <c r="I10" s="10"/>
    </row>
    <row r="11" spans="1:9" s="6" customFormat="1" ht="14.25">
      <c r="A11" s="26"/>
      <c r="B11" s="47"/>
      <c r="C11" s="14" t="str">
        <f>'中華電信中壢營業所'!D9</f>
        <v>業務1</v>
      </c>
      <c r="D11" s="85">
        <f>'中華電信中壢營業所'!D37</f>
        <v>1504601.9999999995</v>
      </c>
      <c r="E11" s="86"/>
      <c r="F11" s="87"/>
      <c r="G11" s="88">
        <f aca="true" t="shared" si="0" ref="G11:G16">SUM(D11:F11)</f>
        <v>1504601.9999999995</v>
      </c>
      <c r="H11" s="36"/>
      <c r="I11" s="11"/>
    </row>
    <row r="12" spans="1:9" s="6" customFormat="1" ht="14.25">
      <c r="A12" s="26"/>
      <c r="B12" s="47"/>
      <c r="C12" s="14" t="str">
        <f>'中華電信中壢營業所'!E9</f>
        <v>業務2</v>
      </c>
      <c r="D12" s="89">
        <f>'中華電信中壢營業所'!E37</f>
        <v>1757908.7999999998</v>
      </c>
      <c r="E12" s="90"/>
      <c r="F12" s="91"/>
      <c r="G12" s="88">
        <f t="shared" si="0"/>
        <v>1757908.7999999998</v>
      </c>
      <c r="H12" s="36"/>
      <c r="I12" s="11"/>
    </row>
    <row r="13" spans="1:9" s="6" customFormat="1" ht="14.25">
      <c r="A13" s="26"/>
      <c r="B13" s="47"/>
      <c r="C13" s="14" t="str">
        <f>'中華電信中壢營業所'!F9</f>
        <v>業務3</v>
      </c>
      <c r="D13" s="127"/>
      <c r="E13" s="128">
        <f>'中華電信中壢營業所'!F37</f>
        <v>4001908.8</v>
      </c>
      <c r="F13" s="92"/>
      <c r="G13" s="88">
        <f t="shared" si="0"/>
        <v>4001908.8</v>
      </c>
      <c r="H13" s="36"/>
      <c r="I13" s="11"/>
    </row>
    <row r="14" spans="1:9" s="6" customFormat="1" ht="14.25">
      <c r="A14" s="26"/>
      <c r="B14" s="47"/>
      <c r="C14" s="14" t="str">
        <f>'中華電信中壢營業所'!G9</f>
        <v>業務4</v>
      </c>
      <c r="D14" s="127"/>
      <c r="E14" s="128">
        <f>'中華電信中壢營業所'!G37</f>
        <v>2036980.7999999998</v>
      </c>
      <c r="F14" s="92"/>
      <c r="G14" s="88">
        <f t="shared" si="0"/>
        <v>2036980.7999999998</v>
      </c>
      <c r="H14" s="36"/>
      <c r="I14" s="11"/>
    </row>
    <row r="15" spans="1:9" s="6" customFormat="1" ht="14.25">
      <c r="A15" s="26"/>
      <c r="B15" s="47"/>
      <c r="C15" s="14" t="str">
        <f>'中華電信中壢營業所'!H9</f>
        <v>業務5</v>
      </c>
      <c r="D15" s="127"/>
      <c r="E15" s="128">
        <f>'中華電信中壢營業所'!H37</f>
        <v>1827676.7999999998</v>
      </c>
      <c r="F15" s="91"/>
      <c r="G15" s="88">
        <f t="shared" si="0"/>
        <v>1827676.7999999998</v>
      </c>
      <c r="H15" s="36"/>
      <c r="I15" s="11"/>
    </row>
    <row r="16" spans="1:9" s="6" customFormat="1" ht="14.25">
      <c r="A16" s="26"/>
      <c r="B16" s="47"/>
      <c r="C16" s="14" t="str">
        <f>'中華電信中壢營業所'!I9</f>
        <v>業務6</v>
      </c>
      <c r="D16" s="129"/>
      <c r="E16" s="130"/>
      <c r="F16" s="131">
        <f>'中華電信中壢營業所'!I37</f>
        <v>5785643.999999997</v>
      </c>
      <c r="G16" s="88">
        <f t="shared" si="0"/>
        <v>5785643.999999997</v>
      </c>
      <c r="H16" s="36"/>
      <c r="I16" s="11"/>
    </row>
    <row r="17" spans="1:9" s="6" customFormat="1" ht="15.75">
      <c r="A17" s="26"/>
      <c r="B17" s="47"/>
      <c r="C17" s="14" t="s">
        <v>44</v>
      </c>
      <c r="D17" s="93">
        <f>SUM(D11:D16)</f>
        <v>3262510.7999999993</v>
      </c>
      <c r="E17" s="93">
        <f>SUM(E11:E16)</f>
        <v>7866566.399999999</v>
      </c>
      <c r="F17" s="93">
        <f>SUM(F11:F16)</f>
        <v>5785643.999999997</v>
      </c>
      <c r="G17" s="124">
        <f>SUM(G11:G16)</f>
        <v>16914721.199999996</v>
      </c>
      <c r="H17" s="36"/>
      <c r="I17" s="11"/>
    </row>
    <row r="18" spans="1:9" s="6" customFormat="1" ht="6" customHeight="1">
      <c r="A18" s="26"/>
      <c r="B18" s="35"/>
      <c r="C18" s="53"/>
      <c r="D18" s="52"/>
      <c r="E18" s="52"/>
      <c r="F18" s="52"/>
      <c r="G18" s="51"/>
      <c r="H18" s="36"/>
      <c r="I18" s="11"/>
    </row>
    <row r="19" spans="1:10" s="6" customFormat="1" ht="14.25" customHeight="1">
      <c r="A19" s="26"/>
      <c r="B19" s="47"/>
      <c r="C19" s="135" t="s">
        <v>79</v>
      </c>
      <c r="D19" s="136"/>
      <c r="E19" s="136"/>
      <c r="F19" s="136"/>
      <c r="G19" s="136"/>
      <c r="H19" s="36"/>
      <c r="I19" s="11"/>
      <c r="J19" s="59"/>
    </row>
    <row r="20" spans="1:10" s="6" customFormat="1" ht="14.25">
      <c r="A20" s="26"/>
      <c r="B20" s="47"/>
      <c r="C20" s="14" t="s">
        <v>51</v>
      </c>
      <c r="D20" s="95">
        <v>0.2</v>
      </c>
      <c r="E20" s="162"/>
      <c r="F20" s="163"/>
      <c r="G20" s="164"/>
      <c r="H20" s="36"/>
      <c r="I20" s="11"/>
      <c r="J20" s="59"/>
    </row>
    <row r="21" spans="1:10" s="6" customFormat="1" ht="14.25">
      <c r="A21" s="26"/>
      <c r="B21" s="47"/>
      <c r="C21" s="14" t="s">
        <v>48</v>
      </c>
      <c r="D21" s="94">
        <f>G17</f>
        <v>16914721.199999996</v>
      </c>
      <c r="E21" s="165"/>
      <c r="F21" s="166"/>
      <c r="G21" s="167"/>
      <c r="H21" s="36"/>
      <c r="I21" s="11"/>
      <c r="J21" s="58"/>
    </row>
    <row r="22" spans="1:10" s="6" customFormat="1" ht="14.25">
      <c r="A22" s="26"/>
      <c r="B22" s="47"/>
      <c r="C22" s="14" t="s">
        <v>49</v>
      </c>
      <c r="D22" s="94">
        <f>D21*(1+1-D20)</f>
        <v>30446498.159999993</v>
      </c>
      <c r="E22" s="165"/>
      <c r="F22" s="166"/>
      <c r="G22" s="167"/>
      <c r="H22" s="36"/>
      <c r="I22" s="11"/>
      <c r="J22" s="58"/>
    </row>
    <row r="23" spans="1:10" s="6" customFormat="1" ht="14.25">
      <c r="A23" s="26"/>
      <c r="B23" s="47"/>
      <c r="C23" s="14" t="s">
        <v>50</v>
      </c>
      <c r="D23" s="94">
        <f>D21*(1+1-D20+1-D20*2)</f>
        <v>40595330.87999999</v>
      </c>
      <c r="E23" s="165"/>
      <c r="F23" s="166"/>
      <c r="G23" s="167"/>
      <c r="H23" s="36"/>
      <c r="I23" s="11"/>
      <c r="J23" s="58"/>
    </row>
    <row r="24" spans="1:10" s="6" customFormat="1" ht="14.25">
      <c r="A24" s="26"/>
      <c r="B24" s="47"/>
      <c r="C24" s="14" t="s">
        <v>45</v>
      </c>
      <c r="D24" s="94">
        <f>D21*(1+1-D20+1-D20*2+1-D20*3)</f>
        <v>47361219.359999985</v>
      </c>
      <c r="E24" s="165"/>
      <c r="F24" s="166"/>
      <c r="G24" s="167"/>
      <c r="H24" s="36"/>
      <c r="I24" s="11"/>
      <c r="J24" s="58"/>
    </row>
    <row r="25" spans="1:10" s="6" customFormat="1" ht="14.25">
      <c r="A25" s="26"/>
      <c r="B25" s="47"/>
      <c r="C25" s="14" t="s">
        <v>46</v>
      </c>
      <c r="D25" s="96">
        <f>D21*(1+1-D20+1-D20*2+1-D20*3+1-D20*4)</f>
        <v>50744163.59999999</v>
      </c>
      <c r="E25" s="168"/>
      <c r="F25" s="169"/>
      <c r="G25" s="170"/>
      <c r="H25" s="36"/>
      <c r="I25" s="11"/>
      <c r="J25" s="58"/>
    </row>
    <row r="26" spans="1:9" s="6" customFormat="1" ht="6.75" customHeight="1">
      <c r="A26" s="26"/>
      <c r="B26" s="35"/>
      <c r="C26" s="51"/>
      <c r="D26" s="52"/>
      <c r="E26" s="52"/>
      <c r="F26" s="52"/>
      <c r="G26" s="51"/>
      <c r="H26" s="36"/>
      <c r="I26" s="11"/>
    </row>
    <row r="27" spans="1:9" s="6" customFormat="1" ht="15.75" customHeight="1">
      <c r="A27" s="26"/>
      <c r="B27" s="47"/>
      <c r="C27" s="135" t="s">
        <v>77</v>
      </c>
      <c r="D27" s="136"/>
      <c r="E27" s="136"/>
      <c r="F27" s="136"/>
      <c r="G27" s="136"/>
      <c r="H27" s="36"/>
      <c r="I27" s="11"/>
    </row>
    <row r="28" spans="1:9" s="6" customFormat="1" ht="26.25" customHeight="1">
      <c r="A28" s="26"/>
      <c r="B28" s="47"/>
      <c r="C28" s="17" t="s">
        <v>52</v>
      </c>
      <c r="D28" s="98">
        <v>0.12</v>
      </c>
      <c r="E28" s="162"/>
      <c r="F28" s="163"/>
      <c r="G28" s="164"/>
      <c r="H28" s="36"/>
      <c r="I28" s="11"/>
    </row>
    <row r="29" spans="1:9" s="6" customFormat="1" ht="26.25" customHeight="1">
      <c r="A29" s="26"/>
      <c r="B29" s="47"/>
      <c r="C29" s="17" t="s">
        <v>47</v>
      </c>
      <c r="D29" s="99">
        <f>D30*D28*5</f>
        <v>17371561.349999994</v>
      </c>
      <c r="E29" s="165"/>
      <c r="F29" s="166"/>
      <c r="G29" s="167"/>
      <c r="H29" s="36"/>
      <c r="I29" s="11"/>
    </row>
    <row r="30" spans="1:9" s="6" customFormat="1" ht="27" customHeight="1">
      <c r="A30" s="26"/>
      <c r="B30" s="47"/>
      <c r="C30" s="17" t="s">
        <v>58</v>
      </c>
      <c r="D30" s="123">
        <f>(D25-D40)/(1+D28*5)</f>
        <v>28952602.24999999</v>
      </c>
      <c r="E30" s="165"/>
      <c r="F30" s="166"/>
      <c r="G30" s="167"/>
      <c r="H30" s="36"/>
      <c r="I30" s="11"/>
    </row>
    <row r="31" spans="1:9" s="6" customFormat="1" ht="25.5" customHeight="1">
      <c r="A31" s="26"/>
      <c r="B31" s="47"/>
      <c r="C31" s="17" t="s">
        <v>42</v>
      </c>
      <c r="D31" s="100">
        <f>D30+D29+D40</f>
        <v>50744163.59999998</v>
      </c>
      <c r="E31" s="168"/>
      <c r="F31" s="169"/>
      <c r="G31" s="170"/>
      <c r="H31" s="36"/>
      <c r="I31" s="11"/>
    </row>
    <row r="32" spans="1:9" s="6" customFormat="1" ht="6" customHeight="1">
      <c r="A32" s="26"/>
      <c r="B32" s="35"/>
      <c r="C32" s="51"/>
      <c r="D32" s="52"/>
      <c r="E32" s="52"/>
      <c r="F32" s="52"/>
      <c r="G32" s="51"/>
      <c r="H32" s="36"/>
      <c r="I32" s="11"/>
    </row>
    <row r="33" spans="1:9" s="6" customFormat="1" ht="15" customHeight="1">
      <c r="A33" s="26"/>
      <c r="B33" s="47"/>
      <c r="C33" s="135" t="s">
        <v>76</v>
      </c>
      <c r="D33" s="136"/>
      <c r="E33" s="136"/>
      <c r="F33" s="136"/>
      <c r="G33" s="136"/>
      <c r="H33" s="36"/>
      <c r="I33" s="11"/>
    </row>
    <row r="34" spans="1:9" s="6" customFormat="1" ht="15" customHeight="1">
      <c r="A34" s="26"/>
      <c r="B34" s="47"/>
      <c r="C34" s="97"/>
      <c r="D34" s="125" t="s">
        <v>70</v>
      </c>
      <c r="E34" s="125" t="s">
        <v>71</v>
      </c>
      <c r="F34" s="125" t="s">
        <v>72</v>
      </c>
      <c r="G34" s="126" t="s">
        <v>69</v>
      </c>
      <c r="H34" s="36"/>
      <c r="I34" s="11"/>
    </row>
    <row r="35" spans="1:9" s="6" customFormat="1" ht="14.25">
      <c r="A35" s="26"/>
      <c r="B35" s="47"/>
      <c r="C35" s="14" t="s">
        <v>53</v>
      </c>
      <c r="D35" s="179">
        <v>5</v>
      </c>
      <c r="E35" s="180">
        <v>1</v>
      </c>
      <c r="F35" s="180">
        <v>2</v>
      </c>
      <c r="G35" s="181">
        <v>6</v>
      </c>
      <c r="H35" s="36"/>
      <c r="I35" s="11"/>
    </row>
    <row r="36" spans="1:9" s="6" customFormat="1" ht="14.25">
      <c r="A36" s="26"/>
      <c r="B36" s="47"/>
      <c r="C36" s="14" t="s">
        <v>55</v>
      </c>
      <c r="D36" s="175">
        <v>40000</v>
      </c>
      <c r="E36" s="182">
        <v>50000</v>
      </c>
      <c r="F36" s="182">
        <v>70000</v>
      </c>
      <c r="G36" s="183">
        <v>45000</v>
      </c>
      <c r="H36" s="36"/>
      <c r="I36" s="11"/>
    </row>
    <row r="37" spans="1:9" s="6" customFormat="1" ht="14.25">
      <c r="A37" s="26"/>
      <c r="B37" s="47"/>
      <c r="C37" s="14" t="s">
        <v>54</v>
      </c>
      <c r="D37" s="174">
        <v>1.7</v>
      </c>
      <c r="E37" s="184">
        <v>1.7</v>
      </c>
      <c r="F37" s="184">
        <v>1.7</v>
      </c>
      <c r="G37" s="185">
        <v>1.7</v>
      </c>
      <c r="H37" s="36"/>
      <c r="I37" s="11"/>
    </row>
    <row r="38" spans="1:9" s="6" customFormat="1" ht="14.25">
      <c r="A38" s="26"/>
      <c r="B38" s="47"/>
      <c r="C38" s="14" t="s">
        <v>57</v>
      </c>
      <c r="D38" s="174">
        <v>6</v>
      </c>
      <c r="E38" s="184">
        <v>6</v>
      </c>
      <c r="F38" s="184">
        <v>4</v>
      </c>
      <c r="G38" s="185">
        <v>2</v>
      </c>
      <c r="H38" s="36"/>
      <c r="I38" s="11"/>
    </row>
    <row r="39" spans="1:9" s="6" customFormat="1" ht="14.25">
      <c r="A39" s="26"/>
      <c r="B39" s="47"/>
      <c r="C39" s="14" t="s">
        <v>56</v>
      </c>
      <c r="D39" s="186">
        <f>D35*D36*D37*D38</f>
        <v>2040000</v>
      </c>
      <c r="E39" s="187">
        <f>E35*E36*E37*E38</f>
        <v>510000</v>
      </c>
      <c r="F39" s="187">
        <f>F35*F36*F37*F38</f>
        <v>952000</v>
      </c>
      <c r="G39" s="188">
        <f>G35*G36*G37*G38</f>
        <v>918000</v>
      </c>
      <c r="H39" s="36"/>
      <c r="I39" s="11"/>
    </row>
    <row r="40" spans="1:9" s="6" customFormat="1" ht="15.75">
      <c r="A40" s="26"/>
      <c r="B40" s="47"/>
      <c r="C40" s="14" t="s">
        <v>80</v>
      </c>
      <c r="D40" s="176">
        <f>SUM(D39:G39)</f>
        <v>4420000</v>
      </c>
      <c r="E40" s="177"/>
      <c r="F40" s="177"/>
      <c r="G40" s="178"/>
      <c r="H40" s="36"/>
      <c r="I40" s="11"/>
    </row>
    <row r="41" spans="1:9" s="6" customFormat="1" ht="6" customHeight="1">
      <c r="A41" s="26"/>
      <c r="B41" s="35"/>
      <c r="C41" s="51"/>
      <c r="D41" s="52"/>
      <c r="E41" s="52"/>
      <c r="F41" s="52"/>
      <c r="G41" s="51"/>
      <c r="H41" s="36"/>
      <c r="I41" s="11"/>
    </row>
    <row r="42" spans="1:9" s="6" customFormat="1" ht="18" customHeight="1">
      <c r="A42" s="26"/>
      <c r="B42" s="47"/>
      <c r="C42" s="150" t="s">
        <v>13</v>
      </c>
      <c r="D42" s="151"/>
      <c r="E42" s="151"/>
      <c r="F42" s="151"/>
      <c r="G42" s="152"/>
      <c r="H42" s="36"/>
      <c r="I42" s="11"/>
    </row>
    <row r="43" spans="1:9" s="6" customFormat="1" ht="53.25" customHeight="1">
      <c r="A43" s="26"/>
      <c r="B43" s="47"/>
      <c r="C43" s="156" t="s">
        <v>68</v>
      </c>
      <c r="D43" s="157"/>
      <c r="E43" s="157"/>
      <c r="F43" s="157"/>
      <c r="G43" s="158"/>
      <c r="H43" s="36"/>
      <c r="I43" s="11"/>
    </row>
    <row r="44" spans="1:9" s="6" customFormat="1" ht="6.75" customHeight="1" thickBot="1">
      <c r="A44" s="26"/>
      <c r="B44" s="38"/>
      <c r="C44" s="39"/>
      <c r="D44" s="40"/>
      <c r="E44" s="40"/>
      <c r="F44" s="40"/>
      <c r="G44" s="41"/>
      <c r="H44" s="42"/>
      <c r="I44" s="11"/>
    </row>
    <row r="45" spans="2:8" s="6" customFormat="1" ht="12.75">
      <c r="B45" s="12"/>
      <c r="C45" s="12"/>
      <c r="D45" s="13"/>
      <c r="E45" s="13"/>
      <c r="F45" s="13"/>
      <c r="G45" s="12"/>
      <c r="H45" s="12"/>
    </row>
    <row r="46" spans="4:6" s="6" customFormat="1" ht="12.75">
      <c r="D46" s="7"/>
      <c r="E46" s="7"/>
      <c r="F46" s="7"/>
    </row>
    <row r="47" spans="4:6" s="6" customFormat="1" ht="12.75">
      <c r="D47" s="7"/>
      <c r="E47" s="7"/>
      <c r="F47" s="7"/>
    </row>
    <row r="48" spans="4:6" s="6" customFormat="1" ht="12.75">
      <c r="D48" s="7"/>
      <c r="E48" s="7"/>
      <c r="F48" s="7"/>
    </row>
    <row r="49" spans="4:6" s="6" customFormat="1" ht="12.75">
      <c r="D49" s="7"/>
      <c r="E49" s="7"/>
      <c r="F49" s="7"/>
    </row>
    <row r="50" spans="4:6" s="6" customFormat="1" ht="22.5">
      <c r="D50" s="7"/>
      <c r="E50" s="7"/>
      <c r="F50" s="7"/>
    </row>
    <row r="51" spans="4:6" s="6" customFormat="1" ht="12.75">
      <c r="D51" s="7"/>
      <c r="E51" s="7"/>
      <c r="F51" s="7"/>
    </row>
    <row r="52" spans="4:6" s="6" customFormat="1" ht="12.75">
      <c r="D52" s="7"/>
      <c r="E52" s="7"/>
      <c r="F52" s="7"/>
    </row>
    <row r="53" spans="4:6" s="6" customFormat="1" ht="12.75">
      <c r="D53" s="7"/>
      <c r="E53" s="7"/>
      <c r="F53" s="7"/>
    </row>
    <row r="54" spans="4:6" s="6" customFormat="1" ht="22.5">
      <c r="D54" s="7"/>
      <c r="E54" s="7"/>
      <c r="F54" s="7"/>
    </row>
    <row r="55" spans="4:6" s="6" customFormat="1" ht="12.75">
      <c r="D55" s="7"/>
      <c r="E55" s="7"/>
      <c r="F55" s="7"/>
    </row>
    <row r="56" spans="4:6" s="6" customFormat="1" ht="12.75">
      <c r="D56" s="7"/>
      <c r="E56" s="7"/>
      <c r="F56" s="7"/>
    </row>
    <row r="57" spans="4:6" s="6" customFormat="1" ht="12.75">
      <c r="D57" s="7"/>
      <c r="E57" s="7"/>
      <c r="F57" s="7"/>
    </row>
    <row r="58" spans="4:6" s="6" customFormat="1" ht="12.75">
      <c r="D58" s="7"/>
      <c r="E58" s="7"/>
      <c r="F58" s="7"/>
    </row>
    <row r="59" spans="4:6" s="6" customFormat="1" ht="12.75">
      <c r="D59" s="7"/>
      <c r="E59" s="7"/>
      <c r="F59" s="7"/>
    </row>
    <row r="60" spans="4:6" s="6" customFormat="1" ht="12.75">
      <c r="D60" s="7"/>
      <c r="E60" s="7"/>
      <c r="F60" s="7"/>
    </row>
    <row r="61" spans="4:6" s="6" customFormat="1" ht="12.75">
      <c r="D61" s="7"/>
      <c r="E61" s="7"/>
      <c r="F61" s="7"/>
    </row>
    <row r="62" spans="4:6" s="6" customFormat="1" ht="12.75">
      <c r="D62" s="7"/>
      <c r="E62" s="7"/>
      <c r="F62" s="7"/>
    </row>
    <row r="63" spans="4:6" s="6" customFormat="1" ht="12.75">
      <c r="D63" s="7"/>
      <c r="E63" s="7"/>
      <c r="F63" s="7"/>
    </row>
    <row r="64" spans="4:6" s="6" customFormat="1" ht="12.75">
      <c r="D64" s="7"/>
      <c r="E64" s="7"/>
      <c r="F64" s="7"/>
    </row>
    <row r="65" spans="4:6" s="6" customFormat="1" ht="12.75">
      <c r="D65" s="7"/>
      <c r="E65" s="7"/>
      <c r="F65" s="7"/>
    </row>
    <row r="66" spans="4:6" s="6" customFormat="1" ht="12.75">
      <c r="D66" s="7"/>
      <c r="E66" s="7"/>
      <c r="F66" s="7"/>
    </row>
    <row r="67" spans="4:6" s="6" customFormat="1" ht="12.75">
      <c r="D67" s="7"/>
      <c r="E67" s="7"/>
      <c r="F67" s="7"/>
    </row>
    <row r="68" spans="4:6" s="6" customFormat="1" ht="12.75">
      <c r="D68" s="7"/>
      <c r="E68" s="7"/>
      <c r="F68" s="7"/>
    </row>
    <row r="69" spans="4:6" s="6" customFormat="1" ht="12.75">
      <c r="D69" s="7"/>
      <c r="E69" s="7"/>
      <c r="F69" s="7"/>
    </row>
    <row r="70" spans="4:6" s="6" customFormat="1" ht="12.75">
      <c r="D70" s="7"/>
      <c r="E70" s="7"/>
      <c r="F70" s="7"/>
    </row>
    <row r="71" spans="4:6" s="6" customFormat="1" ht="12.75">
      <c r="D71" s="7"/>
      <c r="E71" s="7"/>
      <c r="F71" s="7"/>
    </row>
    <row r="72" spans="4:6" s="6" customFormat="1" ht="12.75">
      <c r="D72" s="7"/>
      <c r="E72" s="7"/>
      <c r="F72" s="7"/>
    </row>
    <row r="73" spans="4:6" s="6" customFormat="1" ht="12.75">
      <c r="D73" s="7"/>
      <c r="E73" s="7"/>
      <c r="F73" s="7"/>
    </row>
    <row r="74" spans="4:6" s="6" customFormat="1" ht="12.75">
      <c r="D74" s="7"/>
      <c r="E74" s="7"/>
      <c r="F74" s="7"/>
    </row>
    <row r="75" spans="4:6" s="6" customFormat="1" ht="12.75">
      <c r="D75" s="7"/>
      <c r="E75" s="7"/>
      <c r="F75" s="7"/>
    </row>
    <row r="76" spans="4:6" s="6" customFormat="1" ht="12.75">
      <c r="D76" s="7"/>
      <c r="E76" s="7"/>
      <c r="F76" s="7"/>
    </row>
    <row r="77" spans="4:6" s="6" customFormat="1" ht="22.5">
      <c r="D77" s="7"/>
      <c r="E77" s="7"/>
      <c r="F77" s="7"/>
    </row>
    <row r="78" spans="4:6" s="6" customFormat="1" ht="12.75">
      <c r="D78" s="7"/>
      <c r="E78" s="7"/>
      <c r="F78" s="7"/>
    </row>
    <row r="79" spans="4:6" s="6" customFormat="1" ht="12.75">
      <c r="D79" s="7"/>
      <c r="E79" s="7"/>
      <c r="F79" s="7"/>
    </row>
    <row r="80" spans="4:6" s="6" customFormat="1" ht="12.75">
      <c r="D80" s="7"/>
      <c r="E80" s="7"/>
      <c r="F80" s="7"/>
    </row>
    <row r="81" spans="4:6" s="6" customFormat="1" ht="12.75">
      <c r="D81" s="7"/>
      <c r="E81" s="7"/>
      <c r="F81" s="7"/>
    </row>
    <row r="82" spans="4:6" s="6" customFormat="1" ht="12.75">
      <c r="D82" s="7"/>
      <c r="E82" s="7"/>
      <c r="F82" s="7"/>
    </row>
    <row r="83" spans="4:6" s="6" customFormat="1" ht="12.75">
      <c r="D83" s="7"/>
      <c r="E83" s="7"/>
      <c r="F83" s="7"/>
    </row>
    <row r="84" spans="4:6" s="6" customFormat="1" ht="12.75">
      <c r="D84" s="7"/>
      <c r="E84" s="7"/>
      <c r="F84" s="7"/>
    </row>
    <row r="85" spans="4:6" s="6" customFormat="1" ht="12.75">
      <c r="D85" s="7"/>
      <c r="E85" s="7"/>
      <c r="F85" s="7"/>
    </row>
    <row r="86" spans="4:6" s="6" customFormat="1" ht="22.5">
      <c r="D86" s="7"/>
      <c r="E86" s="7"/>
      <c r="F86" s="7"/>
    </row>
    <row r="87" spans="4:6" s="6" customFormat="1" ht="12.75">
      <c r="D87" s="7"/>
      <c r="E87" s="7"/>
      <c r="F87" s="7"/>
    </row>
    <row r="88" spans="4:6" s="6" customFormat="1" ht="12.75">
      <c r="D88" s="7"/>
      <c r="E88" s="7"/>
      <c r="F88" s="7"/>
    </row>
    <row r="89" spans="4:6" s="6" customFormat="1" ht="12.75">
      <c r="D89" s="7"/>
      <c r="E89" s="7"/>
      <c r="F89" s="7"/>
    </row>
    <row r="90" spans="4:6" s="6" customFormat="1" ht="12.75">
      <c r="D90" s="7"/>
      <c r="E90" s="7"/>
      <c r="F90" s="7"/>
    </row>
    <row r="91" spans="4:6" s="6" customFormat="1" ht="12.75">
      <c r="D91" s="7"/>
      <c r="E91" s="7"/>
      <c r="F91" s="7"/>
    </row>
    <row r="92" spans="4:6" s="6" customFormat="1" ht="12.75">
      <c r="D92" s="7"/>
      <c r="E92" s="7"/>
      <c r="F92" s="7"/>
    </row>
    <row r="96" spans="4:6" s="3" customFormat="1" ht="22.5">
      <c r="D96" s="4"/>
      <c r="E96" s="4"/>
      <c r="F96" s="4"/>
    </row>
    <row r="97" spans="4:6" s="3" customFormat="1" ht="22.5">
      <c r="D97" s="4"/>
      <c r="E97" s="4"/>
      <c r="F97" s="4"/>
    </row>
    <row r="98" spans="4:6" s="3" customFormat="1" ht="22.5">
      <c r="D98" s="4"/>
      <c r="E98" s="4"/>
      <c r="F98" s="4"/>
    </row>
    <row r="101" spans="4:6" s="3" customFormat="1" ht="22.5">
      <c r="D101" s="4"/>
      <c r="E101" s="4"/>
      <c r="F101" s="4"/>
    </row>
  </sheetData>
  <sheetProtection insertColumns="0" insertRows="0"/>
  <mergeCells count="15">
    <mergeCell ref="B3:H3"/>
    <mergeCell ref="B2:H2"/>
    <mergeCell ref="C33:G33"/>
    <mergeCell ref="C27:G27"/>
    <mergeCell ref="C19:G19"/>
    <mergeCell ref="D5:G5"/>
    <mergeCell ref="D6:G6"/>
    <mergeCell ref="D7:G7"/>
    <mergeCell ref="C4:G4"/>
    <mergeCell ref="C42:G42"/>
    <mergeCell ref="C43:G43"/>
    <mergeCell ref="C9:G9"/>
    <mergeCell ref="E20:G25"/>
    <mergeCell ref="E28:G31"/>
    <mergeCell ref="D40:G40"/>
  </mergeCells>
  <printOptions/>
  <pageMargins left="0.97" right="0.33" top="0.69" bottom="1" header="0.5" footer="0.5"/>
  <pageSetup horizontalDpi="600" verticalDpi="600" orientation="portrait" scale="110" r:id="rId2"/>
  <ignoredErrors>
    <ignoredError sqref="G11:G12 G17 D17:F17 G13:G16 D29:D30 D11:D12 E13:E15 F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Karrie Sheu</Manager>
  <Company>Taishin International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效益評估表(FTE)</dc:title>
  <dc:subject/>
  <dc:creator>John Chen</dc:creator>
  <cp:keywords/>
  <dc:description/>
  <cp:lastModifiedBy>JohnChen</cp:lastModifiedBy>
  <cp:lastPrinted>2006-06-22T01:59:02Z</cp:lastPrinted>
  <dcterms:created xsi:type="dcterms:W3CDTF">2002-11-12T14:52:26Z</dcterms:created>
  <dcterms:modified xsi:type="dcterms:W3CDTF">2008-07-13T14:26:08Z</dcterms:modified>
  <cp:category/>
  <cp:version/>
  <cp:contentType/>
  <cp:contentStatus/>
  <cp:revision>1</cp:revision>
</cp:coreProperties>
</file>